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X:\Finance\Regulatory files\Rate Applications\Year 2027 Future Year Rate Application\Upload Ready\"/>
    </mc:Choice>
  </mc:AlternateContent>
  <xr:revisionPtr revIDLastSave="0" documentId="13_ncr:1_{6383249D-DD3B-4268-B6A9-9D5D724269E7}" xr6:coauthVersionLast="47" xr6:coauthVersionMax="47" xr10:uidLastSave="{00000000-0000-0000-0000-000000000000}"/>
  <bookViews>
    <workbookView xWindow="-120" yWindow="-120" windowWidth="29040" windowHeight="15720" tabRatio="732" activeTab="2" xr2:uid="{00000000-000D-0000-FFFF-FFFF00000000}"/>
  </bookViews>
  <sheets>
    <sheet name="Model Inputs" sheetId="4" r:id="rId1"/>
    <sheet name="Benchmarking Calculations" sheetId="9" r:id="rId2"/>
    <sheet name="Results" sheetId="5" r:id="rId3"/>
    <sheet name="2024 Historical" sheetId="11" state="hidden" r:id="rId4"/>
    <sheet name="2023 Historical" sheetId="7" state="hidden" r:id="rId5"/>
    <sheet name="Historical Customer Counts" sheetId="10" state="hidden" r:id="rId6"/>
  </sheets>
  <definedNames>
    <definedName name="_xlnm._FilterDatabase" localSheetId="5" hidden="1">'Historical Customer Counts'!$A$1:$D$444</definedName>
    <definedName name="_Parse_Out" localSheetId="4" hidden="1">#REF!</definedName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3" i="4" l="1"/>
  <c r="J61" i="4"/>
  <c r="J59" i="4"/>
  <c r="J58" i="4"/>
  <c r="K21" i="4"/>
  <c r="K20" i="4"/>
  <c r="J44" i="4"/>
  <c r="I58" i="4"/>
  <c r="J64" i="4" l="1"/>
  <c r="E143" i="9"/>
  <c r="B446" i="10"/>
  <c r="B447" i="10"/>
  <c r="B448" i="10"/>
  <c r="B449" i="10"/>
  <c r="B450" i="10"/>
  <c r="B451" i="10"/>
  <c r="B453" i="10"/>
  <c r="B454" i="10"/>
  <c r="B455" i="10"/>
  <c r="B456" i="10"/>
  <c r="B457" i="10"/>
  <c r="B458" i="10"/>
  <c r="B459" i="10"/>
  <c r="B460" i="10"/>
  <c r="B461" i="10"/>
  <c r="B462" i="10"/>
  <c r="B463" i="10"/>
  <c r="B464" i="10"/>
  <c r="B465" i="10"/>
  <c r="B466" i="10"/>
  <c r="B467" i="10"/>
  <c r="B468" i="10"/>
  <c r="B469" i="10"/>
  <c r="B470" i="10"/>
  <c r="B471" i="10"/>
  <c r="B472" i="10"/>
  <c r="B473" i="10"/>
  <c r="B474" i="10"/>
  <c r="B475" i="10"/>
  <c r="B476" i="10"/>
  <c r="B477" i="10"/>
  <c r="B478" i="10"/>
  <c r="B479" i="10"/>
  <c r="B480" i="10"/>
  <c r="B481" i="10"/>
  <c r="B482" i="10"/>
  <c r="B483" i="10"/>
  <c r="B484" i="10"/>
  <c r="B485" i="10"/>
  <c r="B486" i="10"/>
  <c r="B487" i="10"/>
  <c r="B488" i="10"/>
  <c r="B489" i="10"/>
  <c r="B490" i="10"/>
  <c r="B491" i="10"/>
  <c r="B492" i="10"/>
  <c r="B493" i="10"/>
  <c r="B494" i="10"/>
  <c r="B495" i="10"/>
  <c r="B496" i="10"/>
  <c r="B497" i="10"/>
  <c r="B498" i="10"/>
  <c r="B445" i="10"/>
  <c r="O5" i="9"/>
  <c r="B143" i="11"/>
  <c r="E3" i="9" l="1"/>
  <c r="BB259" i="11"/>
  <c r="BC87" i="11"/>
  <c r="BB87" i="11"/>
  <c r="BA87" i="11"/>
  <c r="AZ87" i="11"/>
  <c r="AY87" i="11"/>
  <c r="AX87" i="11"/>
  <c r="AW87" i="11"/>
  <c r="AV87" i="11"/>
  <c r="AU87" i="11"/>
  <c r="AT87" i="11"/>
  <c r="AS87" i="11"/>
  <c r="AR87" i="11"/>
  <c r="AQ87" i="11"/>
  <c r="AP87" i="11"/>
  <c r="AO87" i="11"/>
  <c r="AN87" i="11"/>
  <c r="AM87" i="11"/>
  <c r="AL87" i="11"/>
  <c r="AK87" i="11"/>
  <c r="AJ87" i="11"/>
  <c r="AI87" i="11"/>
  <c r="AH87" i="11"/>
  <c r="AG87" i="11"/>
  <c r="AF87" i="11"/>
  <c r="AE87" i="11"/>
  <c r="AD87" i="11"/>
  <c r="AC87" i="11"/>
  <c r="AB87" i="11"/>
  <c r="AA87" i="11"/>
  <c r="Z87" i="11"/>
  <c r="Y87" i="11"/>
  <c r="X87" i="11"/>
  <c r="W87" i="11"/>
  <c r="V87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7" i="11"/>
  <c r="C87" i="11"/>
  <c r="BC81" i="11"/>
  <c r="BC89" i="11" s="1"/>
  <c r="BB81" i="11"/>
  <c r="BA81" i="11"/>
  <c r="AZ81" i="11"/>
  <c r="AY81" i="11"/>
  <c r="AY89" i="11" s="1"/>
  <c r="AX81" i="11"/>
  <c r="AX89" i="11" s="1"/>
  <c r="AW81" i="11"/>
  <c r="AW89" i="11" s="1"/>
  <c r="AV81" i="11"/>
  <c r="AV89" i="11" s="1"/>
  <c r="AU81" i="11"/>
  <c r="AU89" i="11" s="1"/>
  <c r="AT81" i="11"/>
  <c r="AT89" i="11" s="1"/>
  <c r="AS81" i="11"/>
  <c r="AR81" i="11"/>
  <c r="AR89" i="11" s="1"/>
  <c r="AQ81" i="11"/>
  <c r="AQ89" i="11" s="1"/>
  <c r="AP81" i="11"/>
  <c r="AP89" i="11" s="1"/>
  <c r="AO81" i="11"/>
  <c r="AO89" i="11" s="1"/>
  <c r="AN81" i="11"/>
  <c r="AN89" i="11" s="1"/>
  <c r="AM81" i="11"/>
  <c r="AM89" i="11" s="1"/>
  <c r="AL81" i="11"/>
  <c r="AK81" i="11"/>
  <c r="AJ81" i="11"/>
  <c r="AJ89" i="11" s="1"/>
  <c r="AI81" i="11"/>
  <c r="AI89" i="11" s="1"/>
  <c r="AH81" i="11"/>
  <c r="AH89" i="11" s="1"/>
  <c r="AG81" i="11"/>
  <c r="AG89" i="11" s="1"/>
  <c r="AF81" i="11"/>
  <c r="AF89" i="11" s="1"/>
  <c r="AE81" i="11"/>
  <c r="AE89" i="11" s="1"/>
  <c r="AD81" i="11"/>
  <c r="AD89" i="11" s="1"/>
  <c r="AC81" i="11"/>
  <c r="AB81" i="11"/>
  <c r="AB89" i="11" s="1"/>
  <c r="AA81" i="11"/>
  <c r="AA89" i="11" s="1"/>
  <c r="Z81" i="11"/>
  <c r="Z89" i="11" s="1"/>
  <c r="Y81" i="11"/>
  <c r="Y89" i="11" s="1"/>
  <c r="X81" i="11"/>
  <c r="X89" i="11" s="1"/>
  <c r="W81" i="11"/>
  <c r="W89" i="11" s="1"/>
  <c r="V81" i="11"/>
  <c r="U81" i="11"/>
  <c r="T81" i="11"/>
  <c r="T89" i="11" s="1"/>
  <c r="S81" i="11"/>
  <c r="S89" i="11" s="1"/>
  <c r="R81" i="11"/>
  <c r="R89" i="11" s="1"/>
  <c r="Q81" i="11"/>
  <c r="Q89" i="11" s="1"/>
  <c r="P81" i="11"/>
  <c r="P89" i="11" s="1"/>
  <c r="O81" i="11"/>
  <c r="O89" i="11" s="1"/>
  <c r="N81" i="11"/>
  <c r="N89" i="11" s="1"/>
  <c r="M81" i="11"/>
  <c r="L81" i="11"/>
  <c r="L89" i="11" s="1"/>
  <c r="K81" i="11"/>
  <c r="K89" i="11" s="1"/>
  <c r="J81" i="11"/>
  <c r="J89" i="11" s="1"/>
  <c r="I81" i="11"/>
  <c r="I89" i="11" s="1"/>
  <c r="H81" i="11"/>
  <c r="H89" i="11" s="1"/>
  <c r="G81" i="11"/>
  <c r="G89" i="11" s="1"/>
  <c r="F81" i="11"/>
  <c r="E81" i="11"/>
  <c r="D81" i="11"/>
  <c r="D89" i="11" s="1"/>
  <c r="C81" i="11"/>
  <c r="C89" i="11" s="1"/>
  <c r="BC80" i="11"/>
  <c r="BB80" i="11"/>
  <c r="BA80" i="11"/>
  <c r="AZ80" i="11"/>
  <c r="AY80" i="11"/>
  <c r="AX80" i="11"/>
  <c r="AW80" i="11"/>
  <c r="AV80" i="11"/>
  <c r="AU80" i="11"/>
  <c r="AT80" i="11"/>
  <c r="AS80" i="11"/>
  <c r="AR80" i="11"/>
  <c r="AQ80" i="11"/>
  <c r="AP80" i="11"/>
  <c r="AO80" i="11"/>
  <c r="AN80" i="11"/>
  <c r="AM80" i="11"/>
  <c r="AL80" i="11"/>
  <c r="AK80" i="11"/>
  <c r="AJ80" i="11"/>
  <c r="AI80" i="11"/>
  <c r="AH80" i="11"/>
  <c r="AG80" i="11"/>
  <c r="AF80" i="11"/>
  <c r="AE80" i="11"/>
  <c r="AD80" i="11"/>
  <c r="AC80" i="11"/>
  <c r="AB80" i="11"/>
  <c r="AA80" i="11"/>
  <c r="Z80" i="11"/>
  <c r="Y80" i="11"/>
  <c r="X80" i="11"/>
  <c r="W80" i="11"/>
  <c r="V80" i="11"/>
  <c r="U80" i="11"/>
  <c r="T80" i="11"/>
  <c r="S80" i="11"/>
  <c r="R80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C80" i="11"/>
  <c r="BC78" i="11"/>
  <c r="BB78" i="11"/>
  <c r="BA78" i="11"/>
  <c r="AZ78" i="11"/>
  <c r="AY78" i="11"/>
  <c r="AX78" i="11"/>
  <c r="AW78" i="11"/>
  <c r="AV78" i="11"/>
  <c r="AU78" i="11"/>
  <c r="AT78" i="11"/>
  <c r="AS78" i="11"/>
  <c r="AR78" i="11"/>
  <c r="AQ78" i="11"/>
  <c r="AP78" i="11"/>
  <c r="AO78" i="11"/>
  <c r="AN78" i="11"/>
  <c r="AM78" i="11"/>
  <c r="AL78" i="11"/>
  <c r="AK78" i="11"/>
  <c r="AJ78" i="11"/>
  <c r="AI78" i="11"/>
  <c r="AH78" i="11"/>
  <c r="AG78" i="11"/>
  <c r="AF78" i="11"/>
  <c r="AE78" i="11"/>
  <c r="AD78" i="11"/>
  <c r="AC78" i="11"/>
  <c r="AB78" i="11"/>
  <c r="AA78" i="11"/>
  <c r="Z78" i="11"/>
  <c r="Y78" i="11"/>
  <c r="X78" i="11"/>
  <c r="W78" i="11"/>
  <c r="V78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8" i="11"/>
  <c r="C78" i="11"/>
  <c r="BC75" i="11"/>
  <c r="BB75" i="11"/>
  <c r="BA75" i="11"/>
  <c r="AZ75" i="11"/>
  <c r="AY75" i="11"/>
  <c r="AX75" i="11"/>
  <c r="AW75" i="11"/>
  <c r="AV75" i="11"/>
  <c r="AU75" i="11"/>
  <c r="AT75" i="11"/>
  <c r="AS75" i="11"/>
  <c r="AR75" i="11"/>
  <c r="AQ75" i="11"/>
  <c r="AP75" i="11"/>
  <c r="AO75" i="11"/>
  <c r="AN75" i="11"/>
  <c r="AM75" i="11"/>
  <c r="AL75" i="11"/>
  <c r="AK75" i="11"/>
  <c r="AJ75" i="11"/>
  <c r="AI75" i="11"/>
  <c r="AH75" i="11"/>
  <c r="AG75" i="11"/>
  <c r="AF75" i="11"/>
  <c r="AE75" i="11"/>
  <c r="AD75" i="11"/>
  <c r="AC75" i="11"/>
  <c r="AB75" i="11"/>
  <c r="AA75" i="11"/>
  <c r="Z75" i="11"/>
  <c r="Y75" i="11"/>
  <c r="X75" i="11"/>
  <c r="W75" i="11"/>
  <c r="V75" i="11"/>
  <c r="U75" i="11"/>
  <c r="T75" i="11"/>
  <c r="S75" i="11"/>
  <c r="R75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E75" i="11"/>
  <c r="D75" i="11"/>
  <c r="C75" i="11"/>
  <c r="BC57" i="11"/>
  <c r="BB57" i="11"/>
  <c r="BA57" i="11"/>
  <c r="AZ57" i="11"/>
  <c r="AY57" i="11"/>
  <c r="AX57" i="11"/>
  <c r="AW57" i="11"/>
  <c r="AV57" i="11"/>
  <c r="AU57" i="11"/>
  <c r="AT57" i="11"/>
  <c r="AS57" i="11"/>
  <c r="AR57" i="11"/>
  <c r="AQ57" i="11"/>
  <c r="AP57" i="11"/>
  <c r="AO57" i="11"/>
  <c r="AN57" i="11"/>
  <c r="AM57" i="11"/>
  <c r="AL57" i="11"/>
  <c r="AK57" i="11"/>
  <c r="AJ57" i="11"/>
  <c r="AI57" i="11"/>
  <c r="AH57" i="11"/>
  <c r="AG57" i="11"/>
  <c r="AF57" i="1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BC52" i="11"/>
  <c r="BB52" i="11"/>
  <c r="BA52" i="11"/>
  <c r="AZ52" i="11"/>
  <c r="AY52" i="11"/>
  <c r="AX52" i="11"/>
  <c r="AW52" i="11"/>
  <c r="AV52" i="11"/>
  <c r="AU52" i="11"/>
  <c r="AT52" i="11"/>
  <c r="AS52" i="11"/>
  <c r="AR52" i="11"/>
  <c r="AQ52" i="11"/>
  <c r="AP52" i="11"/>
  <c r="AO52" i="11"/>
  <c r="AN52" i="11"/>
  <c r="AM52" i="11"/>
  <c r="AL52" i="11"/>
  <c r="AK52" i="11"/>
  <c r="AJ52" i="11"/>
  <c r="AI52" i="11"/>
  <c r="AH52" i="11"/>
  <c r="AG52" i="11"/>
  <c r="AF52" i="11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BC44" i="11"/>
  <c r="BB44" i="11"/>
  <c r="BA44" i="11"/>
  <c r="AZ44" i="11"/>
  <c r="AY44" i="11"/>
  <c r="AX44" i="11"/>
  <c r="AW44" i="11"/>
  <c r="AV44" i="11"/>
  <c r="AU44" i="11"/>
  <c r="AT44" i="11"/>
  <c r="AS44" i="11"/>
  <c r="AR44" i="11"/>
  <c r="AQ44" i="11"/>
  <c r="AP44" i="11"/>
  <c r="AO44" i="11"/>
  <c r="AN44" i="11"/>
  <c r="AM44" i="11"/>
  <c r="AL44" i="11"/>
  <c r="AK44" i="11"/>
  <c r="AJ44" i="11"/>
  <c r="AI44" i="11"/>
  <c r="AH44" i="11"/>
  <c r="AG44" i="11"/>
  <c r="AF44" i="11"/>
  <c r="AE44" i="11"/>
  <c r="AD44" i="11"/>
  <c r="AC44" i="11"/>
  <c r="AB44" i="11"/>
  <c r="AA44" i="11"/>
  <c r="Z44" i="11"/>
  <c r="Y44" i="11"/>
  <c r="X44" i="11"/>
  <c r="W44" i="11"/>
  <c r="V44" i="11"/>
  <c r="U44" i="11"/>
  <c r="T44" i="11"/>
  <c r="S44" i="11"/>
  <c r="R44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BC30" i="11"/>
  <c r="BB30" i="11"/>
  <c r="BA30" i="11"/>
  <c r="AZ30" i="11"/>
  <c r="AY30" i="11"/>
  <c r="AX30" i="11"/>
  <c r="AW30" i="11"/>
  <c r="AV30" i="11"/>
  <c r="AU30" i="11"/>
  <c r="AT30" i="11"/>
  <c r="AS30" i="11"/>
  <c r="AR30" i="11"/>
  <c r="AQ30" i="11"/>
  <c r="AP30" i="11"/>
  <c r="AO30" i="11"/>
  <c r="AN30" i="11"/>
  <c r="AM30" i="11"/>
  <c r="AL30" i="11"/>
  <c r="AK30" i="11"/>
  <c r="AJ30" i="11"/>
  <c r="AI30" i="11"/>
  <c r="AH30" i="11"/>
  <c r="AG30" i="11"/>
  <c r="AF30" i="11"/>
  <c r="AE30" i="11"/>
  <c r="AD30" i="11"/>
  <c r="AC30" i="11"/>
  <c r="AB30" i="11"/>
  <c r="AA30" i="11"/>
  <c r="Z30" i="11"/>
  <c r="Y30" i="11"/>
  <c r="X30" i="11"/>
  <c r="W30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O158" i="9"/>
  <c r="O222" i="9" s="1"/>
  <c r="O27" i="4"/>
  <c r="H143" i="9" l="1"/>
  <c r="G143" i="9"/>
  <c r="G52" i="9"/>
  <c r="H52" i="9"/>
  <c r="O144" i="9"/>
  <c r="H139" i="9"/>
  <c r="H56" i="9"/>
  <c r="G139" i="9"/>
  <c r="G56" i="9"/>
  <c r="G55" i="9"/>
  <c r="H55" i="9"/>
  <c r="H54" i="9"/>
  <c r="G54" i="9"/>
  <c r="G248" i="9"/>
  <c r="H53" i="9"/>
  <c r="G53" i="9"/>
  <c r="G51" i="9"/>
  <c r="AZ89" i="11"/>
  <c r="U89" i="11"/>
  <c r="AK89" i="11"/>
  <c r="AS89" i="11"/>
  <c r="AC89" i="11"/>
  <c r="F89" i="11"/>
  <c r="V89" i="11"/>
  <c r="AL89" i="11"/>
  <c r="BB89" i="11"/>
  <c r="M89" i="11"/>
  <c r="E89" i="11"/>
  <c r="BA89" i="11"/>
  <c r="G60" i="9"/>
  <c r="G130" i="9"/>
  <c r="G156" i="9"/>
  <c r="G10" i="9"/>
  <c r="G31" i="9"/>
  <c r="G78" i="9"/>
  <c r="G134" i="9"/>
  <c r="G177" i="9"/>
  <c r="G217" i="9"/>
  <c r="G11" i="9"/>
  <c r="G21" i="9"/>
  <c r="G34" i="9"/>
  <c r="G50" i="9"/>
  <c r="G66" i="9"/>
  <c r="G84" i="9"/>
  <c r="G113" i="9"/>
  <c r="G165" i="9"/>
  <c r="G184" i="9"/>
  <c r="G205" i="9"/>
  <c r="G221" i="9"/>
  <c r="G240" i="9"/>
  <c r="G76" i="9"/>
  <c r="G194" i="9"/>
  <c r="G20" i="9"/>
  <c r="G46" i="9"/>
  <c r="G62" i="9"/>
  <c r="G107" i="9"/>
  <c r="G158" i="9"/>
  <c r="G196" i="9"/>
  <c r="G236" i="9"/>
  <c r="G12" i="9"/>
  <c r="G22" i="9"/>
  <c r="G35" i="9"/>
  <c r="G67" i="9"/>
  <c r="G85" i="9"/>
  <c r="G114" i="9"/>
  <c r="G142" i="9"/>
  <c r="G166" i="9"/>
  <c r="G185" i="9"/>
  <c r="G206" i="9"/>
  <c r="G222" i="9"/>
  <c r="G241" i="9"/>
  <c r="G44" i="9"/>
  <c r="G98" i="9"/>
  <c r="G175" i="9"/>
  <c r="G13" i="9"/>
  <c r="G86" i="9"/>
  <c r="G167" i="9"/>
  <c r="G242" i="9"/>
  <c r="G14" i="9"/>
  <c r="G26" i="9"/>
  <c r="G38" i="9"/>
  <c r="G70" i="9"/>
  <c r="G88" i="9"/>
  <c r="G117" i="9"/>
  <c r="G145" i="9"/>
  <c r="G169" i="9"/>
  <c r="G188" i="9"/>
  <c r="G209" i="9"/>
  <c r="G228" i="9"/>
  <c r="G245" i="9"/>
  <c r="G19" i="9"/>
  <c r="G234" i="9"/>
  <c r="G36" i="9"/>
  <c r="G115" i="9"/>
  <c r="G226" i="9"/>
  <c r="G15" i="9"/>
  <c r="G27" i="9"/>
  <c r="G42" i="9"/>
  <c r="G58" i="9"/>
  <c r="G74" i="9"/>
  <c r="G96" i="9"/>
  <c r="G128" i="9"/>
  <c r="G154" i="9"/>
  <c r="G173" i="9"/>
  <c r="G192" i="9"/>
  <c r="G213" i="9"/>
  <c r="G232" i="9"/>
  <c r="G30" i="9"/>
  <c r="G215" i="9"/>
  <c r="G23" i="9"/>
  <c r="G68" i="9"/>
  <c r="G186" i="9"/>
  <c r="G207" i="9"/>
  <c r="G18" i="9"/>
  <c r="G28" i="9"/>
  <c r="G43" i="9"/>
  <c r="G59" i="9"/>
  <c r="G75" i="9"/>
  <c r="G97" i="9"/>
  <c r="G129" i="9"/>
  <c r="G155" i="9"/>
  <c r="G174" i="9"/>
  <c r="G193" i="9"/>
  <c r="G214" i="9"/>
  <c r="G233" i="9"/>
  <c r="G29" i="9"/>
  <c r="G37" i="9"/>
  <c r="G45" i="9"/>
  <c r="G61" i="9"/>
  <c r="G69" i="9"/>
  <c r="G77" i="9"/>
  <c r="G87" i="9"/>
  <c r="G99" i="9"/>
  <c r="G116" i="9"/>
  <c r="G131" i="9"/>
  <c r="G144" i="9"/>
  <c r="G157" i="9"/>
  <c r="G168" i="9"/>
  <c r="G176" i="9"/>
  <c r="G187" i="9"/>
  <c r="G195" i="9"/>
  <c r="G208" i="9"/>
  <c r="G216" i="9"/>
  <c r="G227" i="9"/>
  <c r="G235" i="9"/>
  <c r="G243" i="9"/>
  <c r="G39" i="9"/>
  <c r="G47" i="9"/>
  <c r="G63" i="9"/>
  <c r="G71" i="9"/>
  <c r="G79" i="9"/>
  <c r="G89" i="9"/>
  <c r="G110" i="9"/>
  <c r="G118" i="9"/>
  <c r="G135" i="9"/>
  <c r="G151" i="9"/>
  <c r="G162" i="9"/>
  <c r="G170" i="9"/>
  <c r="G178" i="9"/>
  <c r="G189" i="9"/>
  <c r="G197" i="9"/>
  <c r="G210" i="9"/>
  <c r="G218" i="9"/>
  <c r="G229" i="9"/>
  <c r="G237" i="9"/>
  <c r="G246" i="9"/>
  <c r="G16" i="9"/>
  <c r="G24" i="9"/>
  <c r="G32" i="9"/>
  <c r="G40" i="9"/>
  <c r="G48" i="9"/>
  <c r="G64" i="9"/>
  <c r="G72" i="9"/>
  <c r="G80" i="9"/>
  <c r="G92" i="9"/>
  <c r="G111" i="9"/>
  <c r="G119" i="9"/>
  <c r="G136" i="9"/>
  <c r="G152" i="9"/>
  <c r="G163" i="9"/>
  <c r="G171" i="9"/>
  <c r="G179" i="9"/>
  <c r="G190" i="9"/>
  <c r="G198" i="9"/>
  <c r="G211" i="9"/>
  <c r="G219" i="9"/>
  <c r="G230" i="9"/>
  <c r="G238" i="9"/>
  <c r="G247" i="9"/>
  <c r="G17" i="9"/>
  <c r="G25" i="9"/>
  <c r="G33" i="9"/>
  <c r="G41" i="9"/>
  <c r="G49" i="9"/>
  <c r="G57" i="9"/>
  <c r="G65" i="9"/>
  <c r="G73" i="9"/>
  <c r="G81" i="9"/>
  <c r="G115" i="4" s="1"/>
  <c r="G93" i="9"/>
  <c r="G112" i="9"/>
  <c r="G121" i="9"/>
  <c r="G137" i="9"/>
  <c r="G153" i="9"/>
  <c r="G164" i="9"/>
  <c r="G172" i="9"/>
  <c r="G183" i="9"/>
  <c r="G191" i="9"/>
  <c r="G199" i="9"/>
  <c r="G212" i="9"/>
  <c r="G220" i="9"/>
  <c r="G231" i="9"/>
  <c r="G239" i="9"/>
  <c r="N111" i="9"/>
  <c r="O111" i="9" s="1"/>
  <c r="G35" i="4" l="1"/>
  <c r="F6" i="5"/>
  <c r="G6" i="5"/>
  <c r="H6" i="5" s="1"/>
  <c r="G46" i="4"/>
  <c r="H96" i="9"/>
  <c r="H13" i="4" s="1"/>
  <c r="G257" i="9"/>
  <c r="F12" i="5" s="1"/>
  <c r="G17" i="4"/>
  <c r="G47" i="4"/>
  <c r="G71" i="4"/>
  <c r="G103" i="4"/>
  <c r="G121" i="4"/>
  <c r="H144" i="9"/>
  <c r="H176" i="9"/>
  <c r="I176" i="9" s="1"/>
  <c r="H208" i="9"/>
  <c r="G48" i="4"/>
  <c r="G72" i="4"/>
  <c r="G96" i="4"/>
  <c r="G122" i="4"/>
  <c r="G37" i="4" s="1"/>
  <c r="H116" i="9"/>
  <c r="H158" i="9"/>
  <c r="H177" i="9"/>
  <c r="I177" i="9" s="1"/>
  <c r="H196" i="9"/>
  <c r="I196" i="9" s="1"/>
  <c r="J196" i="9" s="1"/>
  <c r="K196" i="9" s="1"/>
  <c r="L196" i="9" s="1"/>
  <c r="M196" i="9" s="1"/>
  <c r="N196" i="9" s="1"/>
  <c r="O196" i="9" s="1"/>
  <c r="H217" i="9"/>
  <c r="H236" i="9"/>
  <c r="G49" i="4"/>
  <c r="G57" i="4"/>
  <c r="G65" i="4"/>
  <c r="G73" i="4"/>
  <c r="G81" i="4"/>
  <c r="G89" i="4"/>
  <c r="G97" i="4"/>
  <c r="G105" i="4"/>
  <c r="G113" i="4"/>
  <c r="H107" i="9"/>
  <c r="H117" i="9"/>
  <c r="H134" i="9"/>
  <c r="H151" i="9"/>
  <c r="I151" i="9" s="1"/>
  <c r="J151" i="9" s="1"/>
  <c r="K151" i="9" s="1"/>
  <c r="L151" i="9" s="1"/>
  <c r="M151" i="9" s="1"/>
  <c r="N151" i="9" s="1"/>
  <c r="O151" i="9" s="1"/>
  <c r="H162" i="9"/>
  <c r="I162" i="9" s="1"/>
  <c r="H170" i="9"/>
  <c r="I170" i="9" s="1"/>
  <c r="H178" i="9"/>
  <c r="I178" i="9" s="1"/>
  <c r="H189" i="9"/>
  <c r="I189" i="9" s="1"/>
  <c r="J189" i="9" s="1"/>
  <c r="K189" i="9" s="1"/>
  <c r="L189" i="9" s="1"/>
  <c r="M189" i="9" s="1"/>
  <c r="N189" i="9" s="1"/>
  <c r="O189" i="9" s="1"/>
  <c r="H197" i="9"/>
  <c r="I197" i="9" s="1"/>
  <c r="J197" i="9" s="1"/>
  <c r="K197" i="9" s="1"/>
  <c r="L197" i="9" s="1"/>
  <c r="M197" i="9" s="1"/>
  <c r="N197" i="9" s="1"/>
  <c r="O197" i="9" s="1"/>
  <c r="H210" i="9"/>
  <c r="H218" i="9"/>
  <c r="H229" i="9"/>
  <c r="H237" i="9"/>
  <c r="H246" i="9"/>
  <c r="G50" i="4"/>
  <c r="G58" i="4"/>
  <c r="G66" i="4"/>
  <c r="G74" i="4"/>
  <c r="G82" i="4"/>
  <c r="G90" i="4"/>
  <c r="G98" i="4"/>
  <c r="G106" i="4"/>
  <c r="G114" i="4"/>
  <c r="G9" i="4"/>
  <c r="H110" i="9"/>
  <c r="H22" i="4" s="1"/>
  <c r="H118" i="9"/>
  <c r="H135" i="9"/>
  <c r="H152" i="9"/>
  <c r="H163" i="9"/>
  <c r="I163" i="9" s="1"/>
  <c r="H171" i="9"/>
  <c r="I171" i="9" s="1"/>
  <c r="H179" i="9"/>
  <c r="I179" i="9" s="1"/>
  <c r="H190" i="9"/>
  <c r="I190" i="9" s="1"/>
  <c r="J190" i="9" s="1"/>
  <c r="K190" i="9" s="1"/>
  <c r="L190" i="9" s="1"/>
  <c r="M190" i="9" s="1"/>
  <c r="N190" i="9" s="1"/>
  <c r="O190" i="9" s="1"/>
  <c r="H198" i="9"/>
  <c r="I198" i="9" s="1"/>
  <c r="J198" i="9" s="1"/>
  <c r="K198" i="9" s="1"/>
  <c r="L198" i="9" s="1"/>
  <c r="M198" i="9" s="1"/>
  <c r="N198" i="9" s="1"/>
  <c r="O198" i="9" s="1"/>
  <c r="H211" i="9"/>
  <c r="H219" i="9"/>
  <c r="H230" i="9"/>
  <c r="H238" i="9"/>
  <c r="H247" i="9"/>
  <c r="G62" i="4"/>
  <c r="G70" i="4"/>
  <c r="G86" i="4"/>
  <c r="G102" i="4"/>
  <c r="H114" i="9"/>
  <c r="H142" i="9"/>
  <c r="H167" i="9"/>
  <c r="I167" i="9" s="1"/>
  <c r="H186" i="9"/>
  <c r="I186" i="9" s="1"/>
  <c r="J186" i="9" s="1"/>
  <c r="K186" i="9" s="1"/>
  <c r="L186" i="9" s="1"/>
  <c r="M186" i="9" s="1"/>
  <c r="N186" i="9" s="1"/>
  <c r="O186" i="9" s="1"/>
  <c r="H207" i="9"/>
  <c r="H226" i="9"/>
  <c r="H234" i="9"/>
  <c r="G63" i="4"/>
  <c r="G87" i="4"/>
  <c r="G111" i="4"/>
  <c r="H115" i="9"/>
  <c r="H157" i="9"/>
  <c r="H187" i="9"/>
  <c r="I187" i="9" s="1"/>
  <c r="J187" i="9" s="1"/>
  <c r="K187" i="9" s="1"/>
  <c r="L187" i="9" s="1"/>
  <c r="H216" i="9"/>
  <c r="H243" i="9"/>
  <c r="G80" i="4"/>
  <c r="G104" i="4"/>
  <c r="H131" i="9"/>
  <c r="H245" i="9"/>
  <c r="G51" i="4"/>
  <c r="G67" i="4"/>
  <c r="G83" i="4"/>
  <c r="G91" i="4"/>
  <c r="G107" i="4"/>
  <c r="H111" i="9"/>
  <c r="H136" i="9"/>
  <c r="H164" i="9"/>
  <c r="I164" i="9" s="1"/>
  <c r="H183" i="9"/>
  <c r="I183" i="9" s="1"/>
  <c r="J183" i="9" s="1"/>
  <c r="K183" i="9" s="1"/>
  <c r="L183" i="9" s="1"/>
  <c r="M183" i="9" s="1"/>
  <c r="N183" i="9" s="1"/>
  <c r="O183" i="9" s="1"/>
  <c r="H191" i="9"/>
  <c r="I191" i="9" s="1"/>
  <c r="J191" i="9" s="1"/>
  <c r="K191" i="9" s="1"/>
  <c r="L191" i="9" s="1"/>
  <c r="M191" i="9" s="1"/>
  <c r="N191" i="9" s="1"/>
  <c r="O191" i="9" s="1"/>
  <c r="H220" i="9"/>
  <c r="G44" i="4"/>
  <c r="G52" i="4"/>
  <c r="G60" i="4"/>
  <c r="G68" i="4"/>
  <c r="G76" i="4"/>
  <c r="G84" i="4"/>
  <c r="G92" i="4"/>
  <c r="G100" i="4"/>
  <c r="G108" i="4"/>
  <c r="G13" i="4"/>
  <c r="H112" i="9"/>
  <c r="H121" i="9"/>
  <c r="H137" i="9"/>
  <c r="H154" i="9"/>
  <c r="H165" i="9"/>
  <c r="I165" i="9" s="1"/>
  <c r="H173" i="9"/>
  <c r="I173" i="9" s="1"/>
  <c r="H184" i="9"/>
  <c r="I184" i="9" s="1"/>
  <c r="J184" i="9" s="1"/>
  <c r="K184" i="9" s="1"/>
  <c r="L184" i="9" s="1"/>
  <c r="M184" i="9" s="1"/>
  <c r="N184" i="9" s="1"/>
  <c r="O184" i="9" s="1"/>
  <c r="H192" i="9"/>
  <c r="I192" i="9" s="1"/>
  <c r="J192" i="9" s="1"/>
  <c r="K192" i="9" s="1"/>
  <c r="L192" i="9" s="1"/>
  <c r="M192" i="9" s="1"/>
  <c r="N192" i="9" s="1"/>
  <c r="O192" i="9" s="1"/>
  <c r="H205" i="9"/>
  <c r="H213" i="9"/>
  <c r="H221" i="9"/>
  <c r="H232" i="9"/>
  <c r="H240" i="9"/>
  <c r="G54" i="4"/>
  <c r="G78" i="4"/>
  <c r="G94" i="4"/>
  <c r="G110" i="4"/>
  <c r="G15" i="4"/>
  <c r="H129" i="9"/>
  <c r="H156" i="9"/>
  <c r="H175" i="9"/>
  <c r="I175" i="9" s="1"/>
  <c r="H194" i="9"/>
  <c r="I194" i="9" s="1"/>
  <c r="J194" i="9" s="1"/>
  <c r="K194" i="9" s="1"/>
  <c r="L194" i="9" s="1"/>
  <c r="M194" i="9" s="1"/>
  <c r="N194" i="9" s="1"/>
  <c r="O194" i="9" s="1"/>
  <c r="H215" i="9"/>
  <c r="H242" i="9"/>
  <c r="G55" i="4"/>
  <c r="G79" i="4"/>
  <c r="G95" i="4"/>
  <c r="G16" i="4"/>
  <c r="H130" i="9"/>
  <c r="H168" i="9"/>
  <c r="I168" i="9" s="1"/>
  <c r="H195" i="9"/>
  <c r="I195" i="9" s="1"/>
  <c r="J195" i="9" s="1"/>
  <c r="K195" i="9" s="1"/>
  <c r="L195" i="9" s="1"/>
  <c r="M195" i="9" s="1"/>
  <c r="N195" i="9" s="1"/>
  <c r="O195" i="9" s="1"/>
  <c r="H227" i="9"/>
  <c r="H235" i="9"/>
  <c r="G56" i="4"/>
  <c r="G64" i="4"/>
  <c r="G88" i="4"/>
  <c r="G112" i="4"/>
  <c r="H145" i="9"/>
  <c r="H17" i="4" s="1"/>
  <c r="H169" i="9"/>
  <c r="I169" i="9" s="1"/>
  <c r="H188" i="9"/>
  <c r="I188" i="9" s="1"/>
  <c r="J188" i="9" s="1"/>
  <c r="K188" i="9" s="1"/>
  <c r="L188" i="9" s="1"/>
  <c r="M188" i="9" s="1"/>
  <c r="N188" i="9" s="1"/>
  <c r="O188" i="9" s="1"/>
  <c r="H209" i="9"/>
  <c r="H228" i="9"/>
  <c r="H10" i="9"/>
  <c r="H44" i="4" s="1"/>
  <c r="G59" i="4"/>
  <c r="G75" i="4"/>
  <c r="G99" i="4"/>
  <c r="G10" i="4"/>
  <c r="H119" i="9"/>
  <c r="H153" i="9"/>
  <c r="H172" i="9"/>
  <c r="I172" i="9" s="1"/>
  <c r="H199" i="9"/>
  <c r="I199" i="9" s="1"/>
  <c r="J199" i="9" s="1"/>
  <c r="H212" i="9"/>
  <c r="H231" i="9"/>
  <c r="H239" i="9"/>
  <c r="H248" i="9"/>
  <c r="H257" i="9" s="1"/>
  <c r="G12" i="5" s="1"/>
  <c r="G45" i="4"/>
  <c r="G53" i="4"/>
  <c r="G61" i="4"/>
  <c r="G69" i="4"/>
  <c r="G77" i="4"/>
  <c r="G85" i="4"/>
  <c r="G93" i="4"/>
  <c r="G101" i="4"/>
  <c r="G109" i="4"/>
  <c r="G14" i="4"/>
  <c r="H113" i="9"/>
  <c r="H128" i="9"/>
  <c r="H155" i="9"/>
  <c r="H166" i="9"/>
  <c r="I166" i="9" s="1"/>
  <c r="H174" i="9"/>
  <c r="I174" i="9" s="1"/>
  <c r="H185" i="9"/>
  <c r="I185" i="9" s="1"/>
  <c r="J185" i="9" s="1"/>
  <c r="K185" i="9" s="1"/>
  <c r="L185" i="9" s="1"/>
  <c r="M185" i="9" s="1"/>
  <c r="N185" i="9" s="1"/>
  <c r="O185" i="9" s="1"/>
  <c r="H193" i="9"/>
  <c r="I193" i="9" s="1"/>
  <c r="J193" i="9" s="1"/>
  <c r="K193" i="9" s="1"/>
  <c r="L193" i="9" s="1"/>
  <c r="M193" i="9" s="1"/>
  <c r="N193" i="9" s="1"/>
  <c r="O193" i="9" s="1"/>
  <c r="H206" i="9"/>
  <c r="H214" i="9"/>
  <c r="H222" i="9"/>
  <c r="H233" i="9"/>
  <c r="H241" i="9"/>
  <c r="G22" i="4"/>
  <c r="H78" i="9"/>
  <c r="H112" i="4" s="1"/>
  <c r="H27" i="9"/>
  <c r="H61" i="4" s="1"/>
  <c r="I61" i="4" s="1"/>
  <c r="H41" i="9"/>
  <c r="H75" i="4" s="1"/>
  <c r="H62" i="9"/>
  <c r="H96" i="4" s="1"/>
  <c r="I96" i="4" s="1"/>
  <c r="H35" i="9"/>
  <c r="H69" i="4" s="1"/>
  <c r="H30" i="9"/>
  <c r="H64" i="4" s="1"/>
  <c r="H99" i="9"/>
  <c r="H16" i="4" s="1"/>
  <c r="I16" i="4" s="1"/>
  <c r="H88" i="9"/>
  <c r="H122" i="4" s="1"/>
  <c r="H85" i="9"/>
  <c r="H84" i="9"/>
  <c r="H79" i="9"/>
  <c r="H113" i="4" s="1"/>
  <c r="I113" i="4" s="1"/>
  <c r="H76" i="9"/>
  <c r="H110" i="4" s="1"/>
  <c r="H73" i="9"/>
  <c r="H107" i="4" s="1"/>
  <c r="H65" i="9"/>
  <c r="H99" i="4" s="1"/>
  <c r="H88" i="4"/>
  <c r="H51" i="9"/>
  <c r="H85" i="4" s="1"/>
  <c r="I85" i="4" s="1"/>
  <c r="H40" i="9"/>
  <c r="H74" i="4" s="1"/>
  <c r="H32" i="9"/>
  <c r="H66" i="4" s="1"/>
  <c r="H29" i="9"/>
  <c r="H63" i="4" s="1"/>
  <c r="I63" i="4" s="1"/>
  <c r="H21" i="9"/>
  <c r="H55" i="4" s="1"/>
  <c r="H13" i="9"/>
  <c r="H47" i="4" s="1"/>
  <c r="H81" i="9"/>
  <c r="H115" i="4" s="1"/>
  <c r="H72" i="9"/>
  <c r="H106" i="4" s="1"/>
  <c r="I106" i="4" s="1"/>
  <c r="H64" i="9"/>
  <c r="H98" i="4" s="1"/>
  <c r="H87" i="4"/>
  <c r="I87" i="4" s="1"/>
  <c r="H50" i="9"/>
  <c r="H84" i="4" s="1"/>
  <c r="H39" i="9"/>
  <c r="H73" i="4" s="1"/>
  <c r="H31" i="9"/>
  <c r="H65" i="4" s="1"/>
  <c r="H28" i="9"/>
  <c r="H62" i="4" s="1"/>
  <c r="H20" i="9"/>
  <c r="H54" i="4" s="1"/>
  <c r="H12" i="9"/>
  <c r="H46" i="4" s="1"/>
  <c r="H93" i="9"/>
  <c r="H10" i="4" s="1"/>
  <c r="I10" i="4" s="1"/>
  <c r="H89" i="9"/>
  <c r="H69" i="9"/>
  <c r="H103" i="4" s="1"/>
  <c r="H61" i="9"/>
  <c r="H95" i="4" s="1"/>
  <c r="H47" i="9"/>
  <c r="H81" i="4" s="1"/>
  <c r="H44" i="9"/>
  <c r="H78" i="4" s="1"/>
  <c r="H36" i="9"/>
  <c r="H70" i="4" s="1"/>
  <c r="H25" i="9"/>
  <c r="H59" i="4" s="1"/>
  <c r="I59" i="4" s="1"/>
  <c r="H17" i="9"/>
  <c r="H51" i="4" s="1"/>
  <c r="H98" i="9"/>
  <c r="H15" i="4" s="1"/>
  <c r="I15" i="4" s="1"/>
  <c r="H77" i="9"/>
  <c r="H111" i="4" s="1"/>
  <c r="I111" i="4" s="1"/>
  <c r="H71" i="9"/>
  <c r="H105" i="4" s="1"/>
  <c r="I105" i="4" s="1"/>
  <c r="H59" i="9"/>
  <c r="H93" i="4" s="1"/>
  <c r="H90" i="4"/>
  <c r="I90" i="4" s="1"/>
  <c r="H49" i="9"/>
  <c r="H83" i="4" s="1"/>
  <c r="I83" i="4" s="1"/>
  <c r="H33" i="9"/>
  <c r="H67" i="4" s="1"/>
  <c r="H26" i="9"/>
  <c r="H60" i="4" s="1"/>
  <c r="H14" i="9"/>
  <c r="H48" i="4" s="1"/>
  <c r="H68" i="9"/>
  <c r="H102" i="4" s="1"/>
  <c r="I102" i="4" s="1"/>
  <c r="H67" i="9"/>
  <c r="H101" i="4" s="1"/>
  <c r="I101" i="4" s="1"/>
  <c r="H45" i="9"/>
  <c r="H79" i="4" s="1"/>
  <c r="H80" i="9"/>
  <c r="H114" i="4" s="1"/>
  <c r="H70" i="9"/>
  <c r="H104" i="4" s="1"/>
  <c r="H58" i="9"/>
  <c r="H92" i="4" s="1"/>
  <c r="H89" i="4"/>
  <c r="H48" i="9"/>
  <c r="H82" i="4" s="1"/>
  <c r="H43" i="9"/>
  <c r="H77" i="4" s="1"/>
  <c r="H24" i="9"/>
  <c r="H58" i="4" s="1"/>
  <c r="H11" i="9"/>
  <c r="H45" i="4" s="1"/>
  <c r="H46" i="9"/>
  <c r="H80" i="4" s="1"/>
  <c r="H42" i="9"/>
  <c r="H76" i="4" s="1"/>
  <c r="H23" i="9"/>
  <c r="H57" i="4" s="1"/>
  <c r="H92" i="9"/>
  <c r="H9" i="4" s="1"/>
  <c r="H66" i="9"/>
  <c r="H100" i="4" s="1"/>
  <c r="I100" i="4" s="1"/>
  <c r="H38" i="9"/>
  <c r="H72" i="4" s="1"/>
  <c r="H19" i="9"/>
  <c r="H53" i="4" s="1"/>
  <c r="H87" i="9"/>
  <c r="H121" i="4" s="1"/>
  <c r="H36" i="4" s="1"/>
  <c r="H63" i="9"/>
  <c r="H97" i="4" s="1"/>
  <c r="H37" i="9"/>
  <c r="H71" i="4" s="1"/>
  <c r="H18" i="9"/>
  <c r="H52" i="4" s="1"/>
  <c r="I5" i="9"/>
  <c r="I144" i="9" s="1"/>
  <c r="H60" i="9"/>
  <c r="H94" i="4" s="1"/>
  <c r="H86" i="9"/>
  <c r="H15" i="9"/>
  <c r="H49" i="4" s="1"/>
  <c r="H74" i="9"/>
  <c r="H108" i="4" s="1"/>
  <c r="I108" i="4" s="1"/>
  <c r="H16" i="9"/>
  <c r="H50" i="4" s="1"/>
  <c r="H75" i="9"/>
  <c r="H109" i="4" s="1"/>
  <c r="H57" i="9"/>
  <c r="H91" i="4" s="1"/>
  <c r="H22" i="9"/>
  <c r="H56" i="4" s="1"/>
  <c r="H34" i="9"/>
  <c r="H68" i="4" s="1"/>
  <c r="H86" i="4"/>
  <c r="H97" i="9"/>
  <c r="H14" i="4" s="1"/>
  <c r="G29" i="4" l="1"/>
  <c r="G31" i="4" s="1"/>
  <c r="I122" i="4"/>
  <c r="H37" i="4"/>
  <c r="H35" i="4"/>
  <c r="H27" i="4" s="1"/>
  <c r="H29" i="4"/>
  <c r="H31" i="4" s="1"/>
  <c r="H120" i="4"/>
  <c r="I92" i="9"/>
  <c r="I114" i="9" s="1"/>
  <c r="H118" i="4"/>
  <c r="H119" i="4"/>
  <c r="G256" i="9"/>
  <c r="F10" i="5"/>
  <c r="H256" i="9"/>
  <c r="H261" i="9" s="1"/>
  <c r="G10" i="5"/>
  <c r="G16" i="5" s="1"/>
  <c r="I226" i="9"/>
  <c r="J162" i="9"/>
  <c r="J168" i="9"/>
  <c r="J171" i="9"/>
  <c r="J167" i="9"/>
  <c r="J164" i="9"/>
  <c r="J169" i="9"/>
  <c r="I117" i="9"/>
  <c r="J177" i="9"/>
  <c r="J166" i="9"/>
  <c r="M187" i="9"/>
  <c r="J175" i="9"/>
  <c r="J174" i="9"/>
  <c r="J178" i="9"/>
  <c r="K199" i="9"/>
  <c r="J173" i="9"/>
  <c r="J176" i="9"/>
  <c r="J179" i="9"/>
  <c r="J163" i="9"/>
  <c r="J170" i="9"/>
  <c r="J165" i="9"/>
  <c r="J5" i="9"/>
  <c r="J144" i="9" s="1"/>
  <c r="I158" i="9"/>
  <c r="I222" i="9" s="1"/>
  <c r="I243" i="9" s="1"/>
  <c r="J172" i="9"/>
  <c r="H258" i="9" l="1"/>
  <c r="H259" i="9" s="1"/>
  <c r="G14" i="5"/>
  <c r="G22" i="5"/>
  <c r="K9" i="4"/>
  <c r="J92" i="9"/>
  <c r="J114" i="9" s="1"/>
  <c r="G258" i="9"/>
  <c r="G259" i="9" s="1"/>
  <c r="G261" i="9"/>
  <c r="K166" i="9"/>
  <c r="K170" i="9"/>
  <c r="L199" i="9"/>
  <c r="K179" i="9"/>
  <c r="K178" i="9"/>
  <c r="K172" i="9"/>
  <c r="K163" i="9"/>
  <c r="K176" i="9"/>
  <c r="K177" i="9"/>
  <c r="K167" i="9"/>
  <c r="N187" i="9"/>
  <c r="O187" i="9" s="1"/>
  <c r="K171" i="9"/>
  <c r="K162" i="9"/>
  <c r="J226" i="9"/>
  <c r="K165" i="9"/>
  <c r="K175" i="9"/>
  <c r="K164" i="9"/>
  <c r="K168" i="9"/>
  <c r="K173" i="9"/>
  <c r="J158" i="9"/>
  <c r="J222" i="9" s="1"/>
  <c r="J243" i="9" s="1"/>
  <c r="K5" i="9"/>
  <c r="K144" i="9" s="1"/>
  <c r="K174" i="9"/>
  <c r="K169" i="9"/>
  <c r="L9" i="4" l="1"/>
  <c r="K92" i="9"/>
  <c r="K114" i="9" s="1"/>
  <c r="L163" i="9"/>
  <c r="L178" i="9"/>
  <c r="K158" i="9"/>
  <c r="K222" i="9" s="1"/>
  <c r="K243" i="9" s="1"/>
  <c r="L5" i="9"/>
  <c r="L144" i="9" s="1"/>
  <c r="L168" i="9"/>
  <c r="L167" i="9"/>
  <c r="L172" i="9"/>
  <c r="L164" i="9"/>
  <c r="L179" i="9"/>
  <c r="L166" i="9"/>
  <c r="L174" i="9"/>
  <c r="L171" i="9"/>
  <c r="L170" i="9"/>
  <c r="L169" i="9"/>
  <c r="L175" i="9"/>
  <c r="L162" i="9"/>
  <c r="K226" i="9"/>
  <c r="L177" i="9"/>
  <c r="L173" i="9"/>
  <c r="L165" i="9"/>
  <c r="L176" i="9"/>
  <c r="M199" i="9"/>
  <c r="M9" i="4" l="1"/>
  <c r="L92" i="9"/>
  <c r="L114" i="9" s="1"/>
  <c r="N199" i="9"/>
  <c r="O199" i="9" s="1"/>
  <c r="M164" i="9"/>
  <c r="M168" i="9"/>
  <c r="M163" i="9"/>
  <c r="M162" i="9"/>
  <c r="L226" i="9"/>
  <c r="M170" i="9"/>
  <c r="M172" i="9"/>
  <c r="M165" i="9"/>
  <c r="M166" i="9"/>
  <c r="L158" i="9"/>
  <c r="L222" i="9" s="1"/>
  <c r="L243" i="9" s="1"/>
  <c r="M5" i="9"/>
  <c r="M144" i="9" s="1"/>
  <c r="M178" i="9"/>
  <c r="M175" i="9"/>
  <c r="M167" i="9"/>
  <c r="M169" i="9"/>
  <c r="M179" i="9"/>
  <c r="M177" i="9"/>
  <c r="M176" i="9"/>
  <c r="M173" i="9"/>
  <c r="M171" i="9"/>
  <c r="M174" i="9"/>
  <c r="N9" i="4" l="1"/>
  <c r="M92" i="9"/>
  <c r="M114" i="9" s="1"/>
  <c r="N174" i="9"/>
  <c r="O174" i="9" s="1"/>
  <c r="M158" i="9"/>
  <c r="M222" i="9" s="1"/>
  <c r="M243" i="9" s="1"/>
  <c r="N5" i="9"/>
  <c r="N144" i="9" s="1"/>
  <c r="N169" i="9"/>
  <c r="O169" i="9" s="1"/>
  <c r="N170" i="9"/>
  <c r="O170" i="9" s="1"/>
  <c r="N164" i="9"/>
  <c r="O164" i="9" s="1"/>
  <c r="N171" i="9"/>
  <c r="O171" i="9" s="1"/>
  <c r="N167" i="9"/>
  <c r="O167" i="9" s="1"/>
  <c r="N166" i="9"/>
  <c r="O166" i="9" s="1"/>
  <c r="M226" i="9"/>
  <c r="N162" i="9"/>
  <c r="N226" i="9" s="1"/>
  <c r="N165" i="9"/>
  <c r="O165" i="9" s="1"/>
  <c r="N176" i="9"/>
  <c r="O176" i="9" s="1"/>
  <c r="N163" i="9"/>
  <c r="O163" i="9" s="1"/>
  <c r="N172" i="9"/>
  <c r="O172" i="9" s="1"/>
  <c r="N173" i="9"/>
  <c r="O173" i="9" s="1"/>
  <c r="N177" i="9"/>
  <c r="O177" i="9" s="1"/>
  <c r="N178" i="9"/>
  <c r="O178" i="9" s="1"/>
  <c r="N179" i="9"/>
  <c r="O179" i="9" s="1"/>
  <c r="O243" i="9" s="1"/>
  <c r="N175" i="9"/>
  <c r="O175" i="9" s="1"/>
  <c r="N168" i="9"/>
  <c r="O168" i="9" s="1"/>
  <c r="O162" i="9" l="1"/>
  <c r="O226" i="9" s="1"/>
  <c r="N92" i="9"/>
  <c r="N114" i="9" s="1"/>
  <c r="O9" i="4"/>
  <c r="O92" i="9" s="1"/>
  <c r="O114" i="9" s="1"/>
  <c r="N158" i="9"/>
  <c r="N222" i="9" s="1"/>
  <c r="N243" i="9"/>
  <c r="I32" i="4" l="1"/>
  <c r="I27" i="4"/>
  <c r="I6" i="5" l="1"/>
  <c r="J6" i="5" s="1"/>
  <c r="K6" i="5" s="1"/>
  <c r="L6" i="5" s="1"/>
  <c r="M6" i="5" s="1"/>
  <c r="N6" i="5" s="1"/>
  <c r="I6" i="4"/>
  <c r="J6" i="4" s="1"/>
  <c r="K6" i="4" s="1"/>
  <c r="L6" i="4" s="1"/>
  <c r="M6" i="4" s="1"/>
  <c r="N6" i="4" s="1"/>
  <c r="O6" i="4" s="1"/>
  <c r="K27" i="4" l="1"/>
  <c r="J27" i="4" l="1"/>
  <c r="L27" i="4"/>
  <c r="M27" i="4"/>
  <c r="N27" i="4"/>
  <c r="C3" i="4" l="1"/>
  <c r="C3" i="5" l="1"/>
  <c r="K49" i="4" l="1"/>
  <c r="L49" i="4" s="1"/>
  <c r="M49" i="4" s="1"/>
  <c r="N49" i="4" s="1"/>
  <c r="O49" i="4" s="1"/>
  <c r="G36" i="4" l="1"/>
  <c r="G27" i="4" s="1"/>
  <c r="K45" i="4"/>
  <c r="L45" i="4" s="1"/>
  <c r="M45" i="4" s="1"/>
  <c r="N45" i="4" s="1"/>
  <c r="O45" i="4" s="1"/>
  <c r="K46" i="4"/>
  <c r="L46" i="4" s="1"/>
  <c r="M46" i="4" s="1"/>
  <c r="N46" i="4" s="1"/>
  <c r="O46" i="4" s="1"/>
  <c r="G118" i="4"/>
  <c r="K50" i="4"/>
  <c r="L50" i="4" s="1"/>
  <c r="M50" i="4" s="1"/>
  <c r="N50" i="4" s="1"/>
  <c r="O50" i="4" s="1"/>
  <c r="K51" i="4"/>
  <c r="L51" i="4" s="1"/>
  <c r="M51" i="4" s="1"/>
  <c r="N51" i="4" s="1"/>
  <c r="O51" i="4" s="1"/>
  <c r="K52" i="4"/>
  <c r="L52" i="4" s="1"/>
  <c r="M52" i="4" s="1"/>
  <c r="N52" i="4" s="1"/>
  <c r="O52" i="4" s="1"/>
  <c r="K53" i="4"/>
  <c r="L53" i="4" s="1"/>
  <c r="M53" i="4" s="1"/>
  <c r="N53" i="4" s="1"/>
  <c r="O53" i="4" s="1"/>
  <c r="K54" i="4"/>
  <c r="L54" i="4" s="1"/>
  <c r="M54" i="4" s="1"/>
  <c r="N54" i="4" s="1"/>
  <c r="O54" i="4" s="1"/>
  <c r="K55" i="4"/>
  <c r="L55" i="4" s="1"/>
  <c r="M55" i="4" s="1"/>
  <c r="N55" i="4" s="1"/>
  <c r="O55" i="4" s="1"/>
  <c r="K56" i="4"/>
  <c r="L56" i="4" s="1"/>
  <c r="M56" i="4" s="1"/>
  <c r="N56" i="4" s="1"/>
  <c r="O56" i="4" s="1"/>
  <c r="K57" i="4"/>
  <c r="L57" i="4" s="1"/>
  <c r="M57" i="4" s="1"/>
  <c r="N57" i="4" s="1"/>
  <c r="O57" i="4" s="1"/>
  <c r="K58" i="4"/>
  <c r="L58" i="4" s="1"/>
  <c r="M58" i="4" s="1"/>
  <c r="N58" i="4" s="1"/>
  <c r="O58" i="4" s="1"/>
  <c r="K59" i="4"/>
  <c r="L59" i="4" s="1"/>
  <c r="M59" i="4" s="1"/>
  <c r="N59" i="4" s="1"/>
  <c r="O59" i="4" s="1"/>
  <c r="K60" i="4"/>
  <c r="L60" i="4" s="1"/>
  <c r="M60" i="4" s="1"/>
  <c r="N60" i="4" s="1"/>
  <c r="O60" i="4" s="1"/>
  <c r="K61" i="4"/>
  <c r="L61" i="4" s="1"/>
  <c r="M61" i="4" s="1"/>
  <c r="N61" i="4" s="1"/>
  <c r="O61" i="4" s="1"/>
  <c r="K62" i="4"/>
  <c r="L62" i="4" s="1"/>
  <c r="M62" i="4" s="1"/>
  <c r="N62" i="4" s="1"/>
  <c r="O62" i="4" s="1"/>
  <c r="K63" i="4"/>
  <c r="L63" i="4" s="1"/>
  <c r="M63" i="4" s="1"/>
  <c r="N63" i="4" s="1"/>
  <c r="O63" i="4" s="1"/>
  <c r="K68" i="4"/>
  <c r="L68" i="4" s="1"/>
  <c r="M68" i="4" s="1"/>
  <c r="N68" i="4" s="1"/>
  <c r="O68" i="4" s="1"/>
  <c r="K69" i="4"/>
  <c r="L69" i="4" s="1"/>
  <c r="M69" i="4" s="1"/>
  <c r="N69" i="4" s="1"/>
  <c r="O69" i="4" s="1"/>
  <c r="K70" i="4"/>
  <c r="L70" i="4" s="1"/>
  <c r="M70" i="4" s="1"/>
  <c r="N70" i="4" s="1"/>
  <c r="O70" i="4" s="1"/>
  <c r="K71" i="4"/>
  <c r="L71" i="4" s="1"/>
  <c r="M71" i="4" s="1"/>
  <c r="N71" i="4" s="1"/>
  <c r="O71" i="4" s="1"/>
  <c r="K72" i="4"/>
  <c r="L72" i="4" s="1"/>
  <c r="M72" i="4" s="1"/>
  <c r="N72" i="4" s="1"/>
  <c r="O72" i="4" s="1"/>
  <c r="K73" i="4"/>
  <c r="L73" i="4" s="1"/>
  <c r="M73" i="4" s="1"/>
  <c r="N73" i="4" s="1"/>
  <c r="O73" i="4" s="1"/>
  <c r="K74" i="4"/>
  <c r="L74" i="4" s="1"/>
  <c r="M74" i="4" s="1"/>
  <c r="N74" i="4" s="1"/>
  <c r="O74" i="4" s="1"/>
  <c r="K75" i="4"/>
  <c r="L75" i="4" s="1"/>
  <c r="M75" i="4" s="1"/>
  <c r="N75" i="4" s="1"/>
  <c r="O75" i="4" s="1"/>
  <c r="K76" i="4"/>
  <c r="L76" i="4" s="1"/>
  <c r="M76" i="4" s="1"/>
  <c r="N76" i="4" s="1"/>
  <c r="O76" i="4" s="1"/>
  <c r="K77" i="4"/>
  <c r="L77" i="4" s="1"/>
  <c r="M77" i="4" s="1"/>
  <c r="N77" i="4" s="1"/>
  <c r="O77" i="4" s="1"/>
  <c r="K80" i="4"/>
  <c r="L80" i="4" s="1"/>
  <c r="M80" i="4" s="1"/>
  <c r="N80" i="4" s="1"/>
  <c r="O80" i="4" s="1"/>
  <c r="K81" i="4"/>
  <c r="L81" i="4" s="1"/>
  <c r="M81" i="4" s="1"/>
  <c r="N81" i="4" s="1"/>
  <c r="O81" i="4" s="1"/>
  <c r="K82" i="4"/>
  <c r="L82" i="4" s="1"/>
  <c r="M82" i="4" s="1"/>
  <c r="N82" i="4" s="1"/>
  <c r="O82" i="4" s="1"/>
  <c r="J83" i="4"/>
  <c r="K83" i="4" s="1"/>
  <c r="L83" i="4" s="1"/>
  <c r="M83" i="4" s="1"/>
  <c r="N83" i="4" s="1"/>
  <c r="O83" i="4" s="1"/>
  <c r="K84" i="4"/>
  <c r="L84" i="4" s="1"/>
  <c r="M84" i="4" s="1"/>
  <c r="N84" i="4" s="1"/>
  <c r="O84" i="4" s="1"/>
  <c r="J85" i="4"/>
  <c r="K85" i="4" s="1"/>
  <c r="L85" i="4" s="1"/>
  <c r="M85" i="4" s="1"/>
  <c r="N85" i="4" s="1"/>
  <c r="O85" i="4" s="1"/>
  <c r="K88" i="4"/>
  <c r="L88" i="4" s="1"/>
  <c r="M88" i="4" s="1"/>
  <c r="N88" i="4" s="1"/>
  <c r="O88" i="4" s="1"/>
  <c r="K89" i="4"/>
  <c r="L89" i="4" s="1"/>
  <c r="M89" i="4" s="1"/>
  <c r="N89" i="4" s="1"/>
  <c r="O89" i="4" s="1"/>
  <c r="J90" i="4"/>
  <c r="K90" i="4" s="1"/>
  <c r="L90" i="4" s="1"/>
  <c r="M90" i="4" s="1"/>
  <c r="N90" i="4" s="1"/>
  <c r="O90" i="4" s="1"/>
  <c r="K93" i="4"/>
  <c r="L93" i="4" s="1"/>
  <c r="M93" i="4" s="1"/>
  <c r="N93" i="4" s="1"/>
  <c r="O93" i="4" s="1"/>
  <c r="K94" i="4"/>
  <c r="L94" i="4" s="1"/>
  <c r="M94" i="4" s="1"/>
  <c r="N94" i="4" s="1"/>
  <c r="O94" i="4" s="1"/>
  <c r="K95" i="4"/>
  <c r="L95" i="4" s="1"/>
  <c r="M95" i="4" s="1"/>
  <c r="N95" i="4" s="1"/>
  <c r="O95" i="4" s="1"/>
  <c r="J96" i="4"/>
  <c r="K96" i="4" s="1"/>
  <c r="L96" i="4" s="1"/>
  <c r="M96" i="4" s="1"/>
  <c r="N96" i="4" s="1"/>
  <c r="O96" i="4" s="1"/>
  <c r="K97" i="4"/>
  <c r="L97" i="4" s="1"/>
  <c r="M97" i="4" s="1"/>
  <c r="N97" i="4" s="1"/>
  <c r="O97" i="4" s="1"/>
  <c r="K98" i="4"/>
  <c r="L98" i="4" s="1"/>
  <c r="M98" i="4" s="1"/>
  <c r="N98" i="4" s="1"/>
  <c r="O98" i="4" s="1"/>
  <c r="K99" i="4"/>
  <c r="L99" i="4" s="1"/>
  <c r="M99" i="4" s="1"/>
  <c r="N99" i="4" s="1"/>
  <c r="O99" i="4" s="1"/>
  <c r="J100" i="4"/>
  <c r="K100" i="4" s="1"/>
  <c r="L100" i="4" s="1"/>
  <c r="M100" i="4" s="1"/>
  <c r="N100" i="4" s="1"/>
  <c r="O100" i="4" s="1"/>
  <c r="J101" i="4"/>
  <c r="K101" i="4" s="1"/>
  <c r="L101" i="4" s="1"/>
  <c r="M101" i="4" s="1"/>
  <c r="N101" i="4" s="1"/>
  <c r="O101" i="4" s="1"/>
  <c r="J102" i="4"/>
  <c r="K102" i="4" s="1"/>
  <c r="L102" i="4" s="1"/>
  <c r="M102" i="4" s="1"/>
  <c r="N102" i="4" s="1"/>
  <c r="O102" i="4" s="1"/>
  <c r="K103" i="4"/>
  <c r="L103" i="4" s="1"/>
  <c r="M103" i="4" s="1"/>
  <c r="N103" i="4" s="1"/>
  <c r="O103" i="4" s="1"/>
  <c r="K104" i="4"/>
  <c r="L104" i="4" s="1"/>
  <c r="M104" i="4" s="1"/>
  <c r="N104" i="4" s="1"/>
  <c r="O104" i="4" s="1"/>
  <c r="J105" i="4"/>
  <c r="K105" i="4" s="1"/>
  <c r="L105" i="4" s="1"/>
  <c r="M105" i="4" s="1"/>
  <c r="N105" i="4" s="1"/>
  <c r="O105" i="4" s="1"/>
  <c r="J106" i="4"/>
  <c r="K106" i="4" s="1"/>
  <c r="L106" i="4" s="1"/>
  <c r="M106" i="4" s="1"/>
  <c r="N106" i="4" s="1"/>
  <c r="O106" i="4" s="1"/>
  <c r="K107" i="4"/>
  <c r="L107" i="4" s="1"/>
  <c r="M107" i="4" s="1"/>
  <c r="N107" i="4" s="1"/>
  <c r="O107" i="4" s="1"/>
  <c r="J108" i="4"/>
  <c r="K108" i="4" s="1"/>
  <c r="L108" i="4" s="1"/>
  <c r="M108" i="4" s="1"/>
  <c r="N108" i="4" s="1"/>
  <c r="O108" i="4" s="1"/>
  <c r="J111" i="4"/>
  <c r="K111" i="4" s="1"/>
  <c r="L111" i="4" s="1"/>
  <c r="M111" i="4" s="1"/>
  <c r="N111" i="4" s="1"/>
  <c r="O111" i="4" s="1"/>
  <c r="L20" i="4" l="1"/>
  <c r="M20" i="4" s="1"/>
  <c r="N20" i="4" s="1"/>
  <c r="O20" i="4" s="1"/>
  <c r="I135" i="9"/>
  <c r="J135" i="9" s="1"/>
  <c r="K135" i="9" s="1"/>
  <c r="L135" i="9" s="1"/>
  <c r="M135" i="9" s="1"/>
  <c r="N135" i="9" s="1"/>
  <c r="O135" i="9" s="1"/>
  <c r="I134" i="9"/>
  <c r="I112" i="9"/>
  <c r="J22" i="4"/>
  <c r="I110" i="9"/>
  <c r="J10" i="4"/>
  <c r="I93" i="9"/>
  <c r="I115" i="9" s="1"/>
  <c r="J16" i="4"/>
  <c r="I142" i="9"/>
  <c r="I143" i="9" s="1"/>
  <c r="I99" i="9"/>
  <c r="J122" i="4"/>
  <c r="K122" i="4" s="1"/>
  <c r="L122" i="4" s="1"/>
  <c r="M122" i="4" s="1"/>
  <c r="N122" i="4" s="1"/>
  <c r="O122" i="4" s="1"/>
  <c r="L21" i="4"/>
  <c r="M21" i="4" s="1"/>
  <c r="N21" i="4" s="1"/>
  <c r="O21" i="4" s="1"/>
  <c r="I109" i="4"/>
  <c r="I112" i="4"/>
  <c r="K66" i="4"/>
  <c r="L66" i="4" s="1"/>
  <c r="M66" i="4" s="1"/>
  <c r="N66" i="4" s="1"/>
  <c r="O66" i="4" s="1"/>
  <c r="G120" i="4"/>
  <c r="J113" i="4"/>
  <c r="I114" i="4"/>
  <c r="K65" i="4"/>
  <c r="G119" i="4"/>
  <c r="J87" i="4"/>
  <c r="I91" i="4"/>
  <c r="I86" i="4"/>
  <c r="I113" i="9" l="1"/>
  <c r="I139" i="9" s="1"/>
  <c r="I156" i="9"/>
  <c r="I116" i="9"/>
  <c r="I118" i="9" s="1"/>
  <c r="J117" i="9" s="1"/>
  <c r="J112" i="9"/>
  <c r="K112" i="9" s="1"/>
  <c r="L112" i="9" s="1"/>
  <c r="M112" i="9" s="1"/>
  <c r="N112" i="9" s="1"/>
  <c r="O112" i="9" s="1"/>
  <c r="I136" i="9"/>
  <c r="J134" i="9"/>
  <c r="J15" i="4"/>
  <c r="I98" i="9"/>
  <c r="I130" i="9" s="1"/>
  <c r="I131" i="9" s="1"/>
  <c r="I96" i="9"/>
  <c r="I97" i="9"/>
  <c r="K16" i="4"/>
  <c r="J99" i="9"/>
  <c r="J142" i="9"/>
  <c r="K10" i="4"/>
  <c r="J93" i="9"/>
  <c r="J115" i="9" s="1"/>
  <c r="K22" i="4"/>
  <c r="J110" i="9"/>
  <c r="I121" i="4"/>
  <c r="L65" i="4"/>
  <c r="K44" i="4"/>
  <c r="K79" i="4"/>
  <c r="J86" i="4"/>
  <c r="K113" i="4"/>
  <c r="J114" i="4"/>
  <c r="K110" i="4"/>
  <c r="J112" i="4"/>
  <c r="J78" i="4"/>
  <c r="I120" i="4"/>
  <c r="K87" i="4"/>
  <c r="J91" i="4"/>
  <c r="I119" i="4"/>
  <c r="K92" i="4"/>
  <c r="J109" i="4"/>
  <c r="I118" i="4"/>
  <c r="I78" i="4"/>
  <c r="I64" i="4"/>
  <c r="J143" i="9" l="1"/>
  <c r="I220" i="9"/>
  <c r="I241" i="9" s="1"/>
  <c r="J156" i="9"/>
  <c r="I137" i="9"/>
  <c r="I119" i="9"/>
  <c r="J113" i="9"/>
  <c r="J139" i="9" s="1"/>
  <c r="J116" i="9"/>
  <c r="J118" i="9" s="1"/>
  <c r="K117" i="9" s="1"/>
  <c r="J136" i="9"/>
  <c r="K134" i="9"/>
  <c r="K13" i="4"/>
  <c r="J96" i="9"/>
  <c r="L16" i="4"/>
  <c r="K99" i="9"/>
  <c r="K142" i="9"/>
  <c r="L22" i="4"/>
  <c r="K110" i="9"/>
  <c r="K113" i="9" s="1"/>
  <c r="I155" i="9"/>
  <c r="I209" i="9" s="1"/>
  <c r="I129" i="9"/>
  <c r="K14" i="4"/>
  <c r="J97" i="9"/>
  <c r="I154" i="9"/>
  <c r="I208" i="9" s="1"/>
  <c r="L10" i="4"/>
  <c r="K93" i="9"/>
  <c r="K115" i="9" s="1"/>
  <c r="K116" i="9" s="1"/>
  <c r="I128" i="9"/>
  <c r="I145" i="9" s="1"/>
  <c r="I153" i="9"/>
  <c r="I207" i="9" s="1"/>
  <c r="K15" i="4"/>
  <c r="J98" i="9"/>
  <c r="J130" i="9" s="1"/>
  <c r="J131" i="9" s="1"/>
  <c r="I115" i="4"/>
  <c r="J115" i="4"/>
  <c r="K109" i="4"/>
  <c r="L92" i="4"/>
  <c r="K67" i="4"/>
  <c r="J120" i="4"/>
  <c r="M65" i="4"/>
  <c r="L113" i="4"/>
  <c r="K114" i="4"/>
  <c r="L44" i="4"/>
  <c r="K47" i="4"/>
  <c r="J121" i="4"/>
  <c r="J118" i="4"/>
  <c r="L87" i="4"/>
  <c r="K91" i="4"/>
  <c r="L110" i="4"/>
  <c r="K112" i="4"/>
  <c r="K48" i="4"/>
  <c r="J119" i="4"/>
  <c r="K86" i="4"/>
  <c r="L79" i="4"/>
  <c r="J137" i="9" l="1"/>
  <c r="J152" i="9" s="1"/>
  <c r="J206" i="9" s="1"/>
  <c r="J227" i="9" s="1"/>
  <c r="K143" i="9"/>
  <c r="J220" i="9"/>
  <c r="J241" i="9" s="1"/>
  <c r="I247" i="9"/>
  <c r="K156" i="9"/>
  <c r="I152" i="9"/>
  <c r="I206" i="9" s="1"/>
  <c r="I227" i="9" s="1"/>
  <c r="J119" i="9"/>
  <c r="I157" i="9"/>
  <c r="I221" i="9" s="1"/>
  <c r="I242" i="9" s="1"/>
  <c r="I17" i="4"/>
  <c r="L134" i="9"/>
  <c r="K136" i="9"/>
  <c r="K118" i="9"/>
  <c r="L117" i="9" s="1"/>
  <c r="K139" i="9"/>
  <c r="M22" i="4"/>
  <c r="L110" i="9"/>
  <c r="L113" i="9" s="1"/>
  <c r="M10" i="4"/>
  <c r="L93" i="9"/>
  <c r="L115" i="9" s="1"/>
  <c r="L116" i="9" s="1"/>
  <c r="M16" i="4"/>
  <c r="L142" i="9"/>
  <c r="L99" i="9"/>
  <c r="I217" i="9"/>
  <c r="I238" i="9" s="1"/>
  <c r="I229" i="9"/>
  <c r="I212" i="9"/>
  <c r="I233" i="9" s="1"/>
  <c r="I219" i="9"/>
  <c r="I240" i="9" s="1"/>
  <c r="J128" i="9"/>
  <c r="J145" i="9" s="1"/>
  <c r="J153" i="9"/>
  <c r="J207" i="9" s="1"/>
  <c r="J154" i="9"/>
  <c r="J208" i="9" s="1"/>
  <c r="J129" i="9"/>
  <c r="J155" i="9"/>
  <c r="J209" i="9" s="1"/>
  <c r="L13" i="4"/>
  <c r="K96" i="9"/>
  <c r="L15" i="4"/>
  <c r="K98" i="9"/>
  <c r="K130" i="9" s="1"/>
  <c r="K131" i="9" s="1"/>
  <c r="L14" i="4"/>
  <c r="K97" i="9"/>
  <c r="I228" i="9"/>
  <c r="I218" i="9"/>
  <c r="I239" i="9" s="1"/>
  <c r="I211" i="9"/>
  <c r="I232" i="9" s="1"/>
  <c r="I213" i="9"/>
  <c r="I234" i="9" s="1"/>
  <c r="I230" i="9"/>
  <c r="I29" i="4"/>
  <c r="J29" i="4"/>
  <c r="M87" i="4"/>
  <c r="L91" i="4"/>
  <c r="L47" i="4"/>
  <c r="K121" i="4"/>
  <c r="K118" i="4"/>
  <c r="L67" i="4"/>
  <c r="K120" i="4"/>
  <c r="K78" i="4"/>
  <c r="L48" i="4"/>
  <c r="K119" i="4"/>
  <c r="L109" i="4"/>
  <c r="M92" i="4"/>
  <c r="M44" i="4"/>
  <c r="M113" i="4"/>
  <c r="L114" i="4"/>
  <c r="N65" i="4"/>
  <c r="O65" i="4" s="1"/>
  <c r="M79" i="4"/>
  <c r="L86" i="4"/>
  <c r="K64" i="4"/>
  <c r="L112" i="4"/>
  <c r="M110" i="4"/>
  <c r="J247" i="9" l="1"/>
  <c r="I216" i="9"/>
  <c r="I237" i="9" s="1"/>
  <c r="I215" i="9"/>
  <c r="I236" i="9" s="1"/>
  <c r="L143" i="9"/>
  <c r="L156" i="9" s="1"/>
  <c r="L220" i="9" s="1"/>
  <c r="L241" i="9" s="1"/>
  <c r="I210" i="9"/>
  <c r="I231" i="9" s="1"/>
  <c r="K220" i="9"/>
  <c r="K241" i="9" s="1"/>
  <c r="I214" i="9"/>
  <c r="I235" i="9" s="1"/>
  <c r="K137" i="9"/>
  <c r="J216" i="9"/>
  <c r="J237" i="9" s="1"/>
  <c r="J157" i="9"/>
  <c r="J221" i="9" s="1"/>
  <c r="J242" i="9" s="1"/>
  <c r="J17" i="4"/>
  <c r="J210" i="9"/>
  <c r="J231" i="9" s="1"/>
  <c r="I31" i="4"/>
  <c r="I89" i="9" s="1"/>
  <c r="I107" i="9" s="1"/>
  <c r="I121" i="9" s="1"/>
  <c r="L136" i="9"/>
  <c r="M134" i="9"/>
  <c r="K119" i="9"/>
  <c r="L118" i="9"/>
  <c r="L119" i="9" s="1"/>
  <c r="K154" i="9"/>
  <c r="K208" i="9" s="1"/>
  <c r="K129" i="9"/>
  <c r="K155" i="9"/>
  <c r="K209" i="9" s="1"/>
  <c r="J229" i="9"/>
  <c r="J219" i="9"/>
  <c r="J240" i="9" s="1"/>
  <c r="J212" i="9"/>
  <c r="J233" i="9" s="1"/>
  <c r="M14" i="4"/>
  <c r="L97" i="9"/>
  <c r="J211" i="9"/>
  <c r="J232" i="9" s="1"/>
  <c r="J218" i="9"/>
  <c r="J239" i="9" s="1"/>
  <c r="J228" i="9"/>
  <c r="J217" i="9"/>
  <c r="J238" i="9" s="1"/>
  <c r="N16" i="4"/>
  <c r="O16" i="4" s="1"/>
  <c r="M99" i="9"/>
  <c r="M142" i="9"/>
  <c r="J214" i="9"/>
  <c r="J235" i="9" s="1"/>
  <c r="M15" i="4"/>
  <c r="L98" i="9"/>
  <c r="L130" i="9" s="1"/>
  <c r="L131" i="9" s="1"/>
  <c r="J215" i="9"/>
  <c r="J236" i="9" s="1"/>
  <c r="N10" i="4"/>
  <c r="O10" i="4" s="1"/>
  <c r="O93" i="9" s="1"/>
  <c r="O115" i="9" s="1"/>
  <c r="O116" i="9" s="1"/>
  <c r="M93" i="9"/>
  <c r="M115" i="9" s="1"/>
  <c r="M116" i="9" s="1"/>
  <c r="K153" i="9"/>
  <c r="K207" i="9" s="1"/>
  <c r="K128" i="9"/>
  <c r="K145" i="9" s="1"/>
  <c r="L139" i="9"/>
  <c r="M13" i="4"/>
  <c r="L96" i="9"/>
  <c r="N22" i="4"/>
  <c r="O22" i="4" s="1"/>
  <c r="O110" i="9" s="1"/>
  <c r="O113" i="9" s="1"/>
  <c r="M110" i="9"/>
  <c r="M113" i="9" s="1"/>
  <c r="J213" i="9"/>
  <c r="J234" i="9" s="1"/>
  <c r="J230" i="9"/>
  <c r="L64" i="4"/>
  <c r="N44" i="4"/>
  <c r="O44" i="4" s="1"/>
  <c r="N113" i="4"/>
  <c r="M114" i="4"/>
  <c r="M67" i="4"/>
  <c r="L120" i="4"/>
  <c r="L78" i="4"/>
  <c r="M109" i="4"/>
  <c r="N92" i="4"/>
  <c r="N79" i="4"/>
  <c r="M86" i="4"/>
  <c r="M47" i="4"/>
  <c r="L121" i="4"/>
  <c r="L118" i="4"/>
  <c r="M112" i="4"/>
  <c r="N110" i="4"/>
  <c r="K115" i="4"/>
  <c r="K29" i="4" s="1"/>
  <c r="M48" i="4"/>
  <c r="L119" i="4"/>
  <c r="N87" i="4"/>
  <c r="M91" i="4"/>
  <c r="J31" i="4"/>
  <c r="L137" i="9" l="1"/>
  <c r="L247" i="9" s="1"/>
  <c r="I245" i="9"/>
  <c r="I246" i="9" s="1"/>
  <c r="I248" i="9" s="1"/>
  <c r="I257" i="9" s="1"/>
  <c r="H12" i="5" s="1"/>
  <c r="K152" i="9"/>
  <c r="K206" i="9" s="1"/>
  <c r="K210" i="9" s="1"/>
  <c r="K231" i="9" s="1"/>
  <c r="K247" i="9"/>
  <c r="M143" i="9"/>
  <c r="M156" i="9" s="1"/>
  <c r="O139" i="9"/>
  <c r="O142" i="9"/>
  <c r="O99" i="9"/>
  <c r="N91" i="4"/>
  <c r="O87" i="4"/>
  <c r="O91" i="4" s="1"/>
  <c r="N86" i="4"/>
  <c r="O79" i="4"/>
  <c r="O86" i="4" s="1"/>
  <c r="N114" i="4"/>
  <c r="O113" i="4"/>
  <c r="O114" i="4" s="1"/>
  <c r="N109" i="4"/>
  <c r="O92" i="4"/>
  <c r="O109" i="4" s="1"/>
  <c r="N112" i="4"/>
  <c r="O110" i="4"/>
  <c r="O112" i="4" s="1"/>
  <c r="K157" i="9"/>
  <c r="K221" i="9" s="1"/>
  <c r="K242" i="9" s="1"/>
  <c r="K17" i="4"/>
  <c r="K215" i="9"/>
  <c r="K236" i="9" s="1"/>
  <c r="K227" i="9"/>
  <c r="K214" i="9"/>
  <c r="K235" i="9" s="1"/>
  <c r="M117" i="9"/>
  <c r="M118" i="9" s="1"/>
  <c r="N117" i="9" s="1"/>
  <c r="I256" i="9"/>
  <c r="H10" i="5"/>
  <c r="M136" i="9"/>
  <c r="N134" i="9"/>
  <c r="J245" i="9"/>
  <c r="J246" i="9" s="1"/>
  <c r="J248" i="9" s="1"/>
  <c r="J257" i="9" s="1"/>
  <c r="I12" i="5" s="1"/>
  <c r="M220" i="9"/>
  <c r="M241" i="9" s="1"/>
  <c r="J89" i="9"/>
  <c r="J107" i="9" s="1"/>
  <c r="J121" i="9" s="1"/>
  <c r="N15" i="4"/>
  <c r="O15" i="4" s="1"/>
  <c r="O98" i="9" s="1"/>
  <c r="O130" i="9" s="1"/>
  <c r="M98" i="9"/>
  <c r="M130" i="9" s="1"/>
  <c r="M131" i="9" s="1"/>
  <c r="L129" i="9"/>
  <c r="L155" i="9"/>
  <c r="L209" i="9" s="1"/>
  <c r="N14" i="4"/>
  <c r="O14" i="4" s="1"/>
  <c r="O97" i="9" s="1"/>
  <c r="M97" i="9"/>
  <c r="N142" i="9"/>
  <c r="N143" i="9" s="1"/>
  <c r="N156" i="9" s="1"/>
  <c r="N99" i="9"/>
  <c r="M139" i="9"/>
  <c r="N110" i="9"/>
  <c r="N113" i="9" s="1"/>
  <c r="L154" i="9"/>
  <c r="L208" i="9" s="1"/>
  <c r="L128" i="9"/>
  <c r="L145" i="9" s="1"/>
  <c r="L153" i="9"/>
  <c r="L207" i="9" s="1"/>
  <c r="N13" i="4"/>
  <c r="O13" i="4" s="1"/>
  <c r="O96" i="9" s="1"/>
  <c r="M96" i="9"/>
  <c r="K213" i="9"/>
  <c r="K234" i="9" s="1"/>
  <c r="K230" i="9"/>
  <c r="K211" i="9"/>
  <c r="K232" i="9" s="1"/>
  <c r="K218" i="9"/>
  <c r="K239" i="9" s="1"/>
  <c r="K228" i="9"/>
  <c r="K217" i="9"/>
  <c r="K238" i="9" s="1"/>
  <c r="N93" i="9"/>
  <c r="N115" i="9" s="1"/>
  <c r="N116" i="9" s="1"/>
  <c r="K229" i="9"/>
  <c r="K212" i="9"/>
  <c r="K233" i="9" s="1"/>
  <c r="K219" i="9"/>
  <c r="K240" i="9" s="1"/>
  <c r="L115" i="4"/>
  <c r="L29" i="4" s="1"/>
  <c r="N47" i="4"/>
  <c r="O47" i="4" s="1"/>
  <c r="M121" i="4"/>
  <c r="M118" i="4"/>
  <c r="N67" i="4"/>
  <c r="O67" i="4" s="1"/>
  <c r="O78" i="4" s="1"/>
  <c r="M120" i="4"/>
  <c r="M78" i="4"/>
  <c r="M64" i="4"/>
  <c r="N48" i="4"/>
  <c r="M119" i="4"/>
  <c r="K31" i="4"/>
  <c r="K216" i="9" l="1"/>
  <c r="K237" i="9" s="1"/>
  <c r="L152" i="9"/>
  <c r="L206" i="9" s="1"/>
  <c r="L227" i="9" s="1"/>
  <c r="I258" i="9"/>
  <c r="I259" i="9" s="1"/>
  <c r="M137" i="9"/>
  <c r="M247" i="9" s="1"/>
  <c r="N220" i="9"/>
  <c r="N241" i="9" s="1"/>
  <c r="O143" i="9"/>
  <c r="O156" i="9" s="1"/>
  <c r="O220" i="9" s="1"/>
  <c r="O241" i="9" s="1"/>
  <c r="O128" i="9"/>
  <c r="O145" i="9" s="1"/>
  <c r="O153" i="9"/>
  <c r="O207" i="9" s="1"/>
  <c r="O129" i="9"/>
  <c r="O155" i="9"/>
  <c r="O209" i="9" s="1"/>
  <c r="N136" i="9"/>
  <c r="O134" i="9"/>
  <c r="O136" i="9" s="1"/>
  <c r="O120" i="4"/>
  <c r="O118" i="4"/>
  <c r="N119" i="4"/>
  <c r="O48" i="4"/>
  <c r="O119" i="4" s="1"/>
  <c r="L157" i="9"/>
  <c r="L221" i="9" s="1"/>
  <c r="L242" i="9" s="1"/>
  <c r="L17" i="4"/>
  <c r="I261" i="9"/>
  <c r="L216" i="9"/>
  <c r="L237" i="9" s="1"/>
  <c r="J256" i="9"/>
  <c r="J261" i="9" s="1"/>
  <c r="I10" i="5"/>
  <c r="L214" i="9"/>
  <c r="L235" i="9" s="1"/>
  <c r="M119" i="9"/>
  <c r="N118" i="9"/>
  <c r="K245" i="9"/>
  <c r="K246" i="9" s="1"/>
  <c r="K248" i="9" s="1"/>
  <c r="K257" i="9" s="1"/>
  <c r="J12" i="5" s="1"/>
  <c r="M154" i="9"/>
  <c r="M208" i="9" s="1"/>
  <c r="L219" i="9"/>
  <c r="L240" i="9" s="1"/>
  <c r="L212" i="9"/>
  <c r="L233" i="9" s="1"/>
  <c r="L229" i="9"/>
  <c r="N98" i="9"/>
  <c r="N130" i="9" s="1"/>
  <c r="N131" i="9" s="1"/>
  <c r="M155" i="9"/>
  <c r="M209" i="9" s="1"/>
  <c r="M129" i="9"/>
  <c r="K89" i="9"/>
  <c r="K107" i="9" s="1"/>
  <c r="K121" i="9" s="1"/>
  <c r="N139" i="9"/>
  <c r="M128" i="9"/>
  <c r="M145" i="9" s="1"/>
  <c r="M153" i="9"/>
  <c r="M207" i="9" s="1"/>
  <c r="N96" i="9"/>
  <c r="N97" i="9"/>
  <c r="L218" i="9"/>
  <c r="L239" i="9" s="1"/>
  <c r="L211" i="9"/>
  <c r="L232" i="9" s="1"/>
  <c r="L228" i="9"/>
  <c r="L217" i="9"/>
  <c r="L238" i="9" s="1"/>
  <c r="L213" i="9"/>
  <c r="L234" i="9" s="1"/>
  <c r="L230" i="9"/>
  <c r="M115" i="4"/>
  <c r="M29" i="4" s="1"/>
  <c r="M31" i="4" s="1"/>
  <c r="N120" i="4"/>
  <c r="N78" i="4"/>
  <c r="N64" i="4"/>
  <c r="N121" i="4"/>
  <c r="N118" i="4"/>
  <c r="L31" i="4"/>
  <c r="L210" i="9" l="1"/>
  <c r="L231" i="9" s="1"/>
  <c r="L215" i="9"/>
  <c r="L236" i="9" s="1"/>
  <c r="L245" i="9" s="1"/>
  <c r="L246" i="9" s="1"/>
  <c r="L248" i="9" s="1"/>
  <c r="L257" i="9" s="1"/>
  <c r="K12" i="5" s="1"/>
  <c r="N137" i="9"/>
  <c r="O137" i="9" s="1"/>
  <c r="M152" i="9"/>
  <c r="M206" i="9" s="1"/>
  <c r="M216" i="9" s="1"/>
  <c r="M237" i="9" s="1"/>
  <c r="O157" i="9"/>
  <c r="O17" i="4"/>
  <c r="N154" i="9"/>
  <c r="N208" i="9" s="1"/>
  <c r="N212" i="9" s="1"/>
  <c r="N233" i="9" s="1"/>
  <c r="O131" i="9"/>
  <c r="O154" i="9" s="1"/>
  <c r="O208" i="9" s="1"/>
  <c r="O217" i="9" s="1"/>
  <c r="O238" i="9" s="1"/>
  <c r="O213" i="9"/>
  <c r="O234" i="9" s="1"/>
  <c r="O230" i="9"/>
  <c r="O218" i="9"/>
  <c r="O239" i="9" s="1"/>
  <c r="O211" i="9"/>
  <c r="O232" i="9" s="1"/>
  <c r="O228" i="9"/>
  <c r="O64" i="4"/>
  <c r="O115" i="4" s="1"/>
  <c r="N119" i="9"/>
  <c r="O117" i="9"/>
  <c r="O118" i="9" s="1"/>
  <c r="O119" i="9" s="1"/>
  <c r="O121" i="4"/>
  <c r="M157" i="9"/>
  <c r="M221" i="9" s="1"/>
  <c r="M242" i="9" s="1"/>
  <c r="M17" i="4"/>
  <c r="J258" i="9"/>
  <c r="J259" i="9" s="1"/>
  <c r="K256" i="9"/>
  <c r="K261" i="9" s="1"/>
  <c r="J10" i="5"/>
  <c r="N152" i="9"/>
  <c r="N206" i="9" s="1"/>
  <c r="N210" i="9" s="1"/>
  <c r="N231" i="9" s="1"/>
  <c r="M213" i="9"/>
  <c r="M234" i="9" s="1"/>
  <c r="M230" i="9"/>
  <c r="L89" i="9"/>
  <c r="L107" i="9" s="1"/>
  <c r="L121" i="9" s="1"/>
  <c r="M89" i="9"/>
  <c r="M107" i="9" s="1"/>
  <c r="M121" i="9" s="1"/>
  <c r="M211" i="9"/>
  <c r="M232" i="9" s="1"/>
  <c r="M218" i="9"/>
  <c r="M239" i="9" s="1"/>
  <c r="M228" i="9"/>
  <c r="M217" i="9"/>
  <c r="M238" i="9" s="1"/>
  <c r="N155" i="9"/>
  <c r="N209" i="9" s="1"/>
  <c r="N129" i="9"/>
  <c r="N153" i="9"/>
  <c r="N207" i="9" s="1"/>
  <c r="N128" i="9"/>
  <c r="N145" i="9" s="1"/>
  <c r="M229" i="9"/>
  <c r="M219" i="9"/>
  <c r="M240" i="9" s="1"/>
  <c r="M212" i="9"/>
  <c r="M233" i="9" s="1"/>
  <c r="N115" i="4"/>
  <c r="N247" i="9" l="1"/>
  <c r="M227" i="9"/>
  <c r="M210" i="9"/>
  <c r="M231" i="9" s="1"/>
  <c r="M215" i="9"/>
  <c r="M236" i="9" s="1"/>
  <c r="M214" i="9"/>
  <c r="M235" i="9" s="1"/>
  <c r="O221" i="9"/>
  <c r="O242" i="9" s="1"/>
  <c r="N219" i="9"/>
  <c r="N240" i="9" s="1"/>
  <c r="N229" i="9"/>
  <c r="K258" i="9"/>
  <c r="K259" i="9" s="1"/>
  <c r="O29" i="4"/>
  <c r="O31" i="4" s="1"/>
  <c r="O89" i="9" s="1"/>
  <c r="O107" i="9" s="1"/>
  <c r="O121" i="9" s="1"/>
  <c r="O219" i="9"/>
  <c r="O240" i="9" s="1"/>
  <c r="O212" i="9"/>
  <c r="O233" i="9" s="1"/>
  <c r="O229" i="9"/>
  <c r="O247" i="9"/>
  <c r="O152" i="9"/>
  <c r="O206" i="9" s="1"/>
  <c r="O215" i="9" s="1"/>
  <c r="O236" i="9" s="1"/>
  <c r="N29" i="4"/>
  <c r="N31" i="4" s="1"/>
  <c r="N89" i="9" s="1"/>
  <c r="N107" i="9" s="1"/>
  <c r="N121" i="9" s="1"/>
  <c r="N157" i="9"/>
  <c r="N221" i="9" s="1"/>
  <c r="N242" i="9" s="1"/>
  <c r="N17" i="4"/>
  <c r="N214" i="9"/>
  <c r="N235" i="9" s="1"/>
  <c r="N227" i="9"/>
  <c r="M256" i="9"/>
  <c r="L10" i="5"/>
  <c r="N215" i="9"/>
  <c r="N236" i="9" s="1"/>
  <c r="L256" i="9"/>
  <c r="L258" i="9" s="1"/>
  <c r="L259" i="9" s="1"/>
  <c r="K10" i="5"/>
  <c r="N216" i="9"/>
  <c r="N237" i="9" s="1"/>
  <c r="N211" i="9"/>
  <c r="N232" i="9" s="1"/>
  <c r="N218" i="9"/>
  <c r="N239" i="9" s="1"/>
  <c r="N228" i="9"/>
  <c r="N217" i="9"/>
  <c r="N238" i="9" s="1"/>
  <c r="N213" i="9"/>
  <c r="N234" i="9" s="1"/>
  <c r="N230" i="9"/>
  <c r="M245" i="9" l="1"/>
  <c r="M246" i="9" s="1"/>
  <c r="M248" i="9" s="1"/>
  <c r="M257" i="9" s="1"/>
  <c r="M258" i="9" s="1"/>
  <c r="M259" i="9" s="1"/>
  <c r="N245" i="9"/>
  <c r="N246" i="9" s="1"/>
  <c r="N248" i="9" s="1"/>
  <c r="N257" i="9" s="1"/>
  <c r="O214" i="9"/>
  <c r="O235" i="9" s="1"/>
  <c r="O210" i="9"/>
  <c r="O231" i="9" s="1"/>
  <c r="O227" i="9"/>
  <c r="O216" i="9"/>
  <c r="O237" i="9" s="1"/>
  <c r="N10" i="5"/>
  <c r="O256" i="9"/>
  <c r="L261" i="9"/>
  <c r="M261" i="9"/>
  <c r="L12" i="5"/>
  <c r="N256" i="9"/>
  <c r="M10" i="5"/>
  <c r="F16" i="5"/>
  <c r="O245" i="9" l="1"/>
  <c r="O246" i="9" s="1"/>
  <c r="O248" i="9" s="1"/>
  <c r="O257" i="9" s="1"/>
  <c r="N12" i="5" s="1"/>
  <c r="N14" i="5" s="1"/>
  <c r="N16" i="5" s="1"/>
  <c r="N22" i="5" s="1"/>
  <c r="N261" i="9"/>
  <c r="M12" i="5"/>
  <c r="F22" i="5"/>
  <c r="N258" i="9"/>
  <c r="N259" i="9" s="1"/>
  <c r="F14" i="5"/>
  <c r="O258" i="9" l="1"/>
  <c r="O259" i="9" s="1"/>
  <c r="O261" i="9"/>
  <c r="H16" i="5"/>
  <c r="H14" i="5"/>
  <c r="H18" i="5" l="1"/>
  <c r="H24" i="5" s="1"/>
  <c r="J14" i="5"/>
  <c r="J16" i="5" s="1"/>
  <c r="H22" i="5"/>
  <c r="I14" i="5"/>
  <c r="I16" i="5"/>
  <c r="I18" i="5" l="1"/>
  <c r="I24" i="5" s="1"/>
  <c r="J18" i="5"/>
  <c r="J24" i="5" s="1"/>
  <c r="I22" i="5"/>
  <c r="J22" i="5"/>
  <c r="K14" i="5" l="1"/>
  <c r="K16" i="5" s="1"/>
  <c r="K18" i="5" s="1"/>
  <c r="K24" i="5" l="1"/>
  <c r="K22" i="5"/>
  <c r="L14" i="5"/>
  <c r="L16" i="5" s="1"/>
  <c r="L18" i="5" l="1"/>
  <c r="L24" i="5" s="1"/>
  <c r="M14" i="5"/>
  <c r="M16" i="5" s="1"/>
  <c r="M18" i="5" s="1"/>
  <c r="L22" i="5"/>
  <c r="N18" i="5" l="1"/>
  <c r="N24" i="5" s="1"/>
  <c r="M22" i="5"/>
  <c r="M24" i="5"/>
</calcChain>
</file>

<file path=xl/sharedStrings.xml><?xml version="1.0" encoding="utf-8"?>
<sst xmlns="http://schemas.openxmlformats.org/spreadsheetml/2006/main" count="1769" uniqueCount="298">
  <si>
    <t>Data Required for Cost Benchmarking</t>
  </si>
  <si>
    <t>Select Distributor from Dropdown Box:</t>
  </si>
  <si>
    <t>Hydro Ottawa Limited</t>
  </si>
  <si>
    <t>History</t>
  </si>
  <si>
    <t>Bridge Year</t>
  </si>
  <si>
    <t>Test Year</t>
  </si>
  <si>
    <t>Additonal Years for Custom IR Filings</t>
  </si>
  <si>
    <t>Required Item</t>
  </si>
  <si>
    <t>The values provided for 2026-2032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</si>
  <si>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</si>
  <si>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</si>
  <si>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</si>
  <si>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</si>
  <si>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</si>
  <si>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</si>
  <si>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</si>
  <si>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</si>
  <si>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</si>
  <si>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</si>
  <si>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</si>
  <si>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</si>
  <si>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</si>
  <si>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</si>
  <si>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</si>
  <si>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</si>
  <si>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2025.  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</si>
  <si>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</si>
  <si>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</si>
  <si>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</si>
  <si>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</si>
  <si>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</si>
  <si>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</si>
  <si>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</si>
  <si>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</si>
  <si>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</si>
  <si>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</si>
  <si>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</si>
  <si>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</si>
  <si>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</si>
  <si>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</si>
  <si>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</si>
  <si>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</si>
  <si>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</si>
  <si>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</si>
  <si>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</si>
  <si>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</si>
  <si>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</si>
  <si>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</si>
  <si>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</si>
  <si>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</si>
  <si>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</si>
  <si>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</si>
  <si>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</si>
  <si>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</si>
  <si>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</si>
  <si>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</si>
  <si>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</si>
  <si>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</si>
  <si>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</si>
  <si>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</si>
  <si>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</si>
  <si>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</si>
  <si>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</si>
  <si>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</si>
  <si>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</si>
  <si>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</si>
  <si>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</si>
  <si>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</si>
  <si>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</si>
  <si>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</si>
  <si>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</si>
  <si>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</si>
  <si>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</si>
  <si>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</si>
  <si>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</si>
  <si>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</si>
  <si>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</si>
  <si>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</si>
  <si>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</si>
  <si>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</si>
  <si>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</si>
  <si>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</si>
  <si>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</si>
  <si>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</si>
  <si>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</si>
  <si>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</si>
  <si>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</si>
  <si>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</si>
  <si>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</si>
  <si>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</si>
  <si>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</si>
  <si>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</si>
  <si>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</si>
  <si>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</si>
  <si>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</si>
  <si>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</si>
  <si>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</si>
  <si>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</si>
  <si>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</si>
  <si>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</si>
  <si>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</si>
  <si>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</si>
  <si>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</si>
  <si>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</si>
  <si>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</si>
  <si>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</si>
  <si>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</si>
  <si>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</si>
  <si>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</si>
  <si>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</si>
  <si>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</si>
  <si>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</si>
  <si>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</si>
  <si>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</si>
  <si>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</si>
  <si>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</si>
  <si>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</si>
  <si>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</si>
  <si>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</si>
  <si>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</si>
  <si>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</si>
  <si>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</si>
  <si>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</si>
  <si>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</si>
  <si>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 xml:space="preserve">  Click to Choose a Distributor</t>
  </si>
  <si>
    <t>Alectra Utilities Corporation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</si>
  <si>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</si>
  <si>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</si>
  <si>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</si>
  <si>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</si>
  <si>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</si>
  <si>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</si>
  <si>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</si>
  <si>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</si>
  <si>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</si>
  <si>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</si>
  <si>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</si>
  <si>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</si>
  <si>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</si>
  <si>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</si>
  <si>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</si>
  <si>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</si>
  <si>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</si>
  <si>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</si>
  <si>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</si>
  <si>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</si>
  <si>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</si>
  <si>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</si>
  <si>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</si>
  <si>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</si>
  <si>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</si>
  <si>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</si>
  <si>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</si>
  <si>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</si>
  <si>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</si>
  <si>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</si>
  <si>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</si>
  <si>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</si>
  <si>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</si>
  <si>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</si>
  <si>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</si>
  <si>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</si>
  <si>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</si>
  <si>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</si>
  <si>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</si>
  <si>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</si>
  <si>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</si>
  <si>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</si>
  <si>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</si>
  <si>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</si>
  <si>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</si>
  <si>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</si>
  <si>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</si>
  <si>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</si>
  <si>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</si>
  <si>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</si>
  <si>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</si>
  <si>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</si>
  <si>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</si>
  <si>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</si>
  <si>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</si>
  <si>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</si>
  <si>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</si>
  <si>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</si>
  <si>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</si>
  <si>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</si>
  <si>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</si>
  <si>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</si>
  <si>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</si>
  <si>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</si>
  <si>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</si>
  <si>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</si>
  <si>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</si>
  <si>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</si>
  <si>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</si>
  <si>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</si>
  <si>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</si>
  <si>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</si>
  <si>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</si>
  <si>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</si>
  <si>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</si>
  <si>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</si>
  <si>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</si>
  <si>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</si>
  <si>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</si>
  <si>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</si>
  <si>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</si>
  <si>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</si>
  <si>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</si>
  <si>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</si>
  <si>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</si>
  <si>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</si>
  <si>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</si>
  <si>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</si>
  <si>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</si>
  <si>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</si>
  <si>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</si>
  <si>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</si>
  <si>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</si>
  <si>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</si>
  <si>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</si>
  <si>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</si>
  <si>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</si>
  <si>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</si>
  <si>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</si>
  <si>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</si>
  <si>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</si>
  <si>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</si>
  <si>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</si>
  <si>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</si>
  <si>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</si>
  <si>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</si>
  <si>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</si>
  <si>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</si>
  <si>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</si>
  <si>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</si>
  <si>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</si>
  <si>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</si>
  <si>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</si>
  <si>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</si>
  <si>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</si>
  <si>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</si>
  <si>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</si>
  <si>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</si>
  <si>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</si>
  <si>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</si>
  <si>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</si>
  <si>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</si>
  <si>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</si>
  <si>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</si>
  <si>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</si>
  <si>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</si>
  <si>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</si>
  <si>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</si>
  <si>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</si>
  <si>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</si>
  <si>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</si>
  <si>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</si>
  <si>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</si>
  <si>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</si>
  <si>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</si>
  <si>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</si>
  <si>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</si>
  <si>
    <t>Total of Above Accounts Used for Benchmarking</t>
  </si>
  <si>
    <t>Chapleau Public Utilities Corporation</t>
  </si>
  <si>
    <t>YEAR</t>
  </si>
  <si>
    <t>CURRENT DISTRIBUTOR NAME</t>
  </si>
  <si>
    <t>DISTRIBUTOR (AS FILED)</t>
  </si>
  <si>
    <t>CUSTOMERS</t>
  </si>
  <si>
    <t>Brant County Power Inc.</t>
  </si>
  <si>
    <t>Brantford Power Inc.</t>
  </si>
  <si>
    <t>Cambridge and North Dumfries Hydro Inc.</t>
  </si>
  <si>
    <t>Collus PowerStream Corp.</t>
  </si>
  <si>
    <t>Enersource Hydro Mississauga Inc.</t>
  </si>
  <si>
    <t>EnWin Utilities Ltd.</t>
  </si>
  <si>
    <t>Erie Thames Powerlines Corporation</t>
  </si>
  <si>
    <t>Espanola Regional Hydro Distribution Corporation</t>
  </si>
  <si>
    <t>GRIMSBY POWER INCORPORATED</t>
  </si>
  <si>
    <t>Guelph Hydro Electric Systems Inc.</t>
  </si>
  <si>
    <t>Haldimand County Hydro Inc.</t>
  </si>
  <si>
    <t>Horizon Utilities Corporation</t>
  </si>
  <si>
    <t>Hydro One Brampton Networks Inc.</t>
  </si>
  <si>
    <t>Innisfil Hydro Distribution Systems Limited</t>
  </si>
  <si>
    <t>Kenora Hydro Electric Corporation Ltd.</t>
  </si>
  <si>
    <t>Kitchener-Wilmot Hydro Inc.</t>
  </si>
  <si>
    <t>Midland Power Utility Corporation</t>
  </si>
  <si>
    <t>Orillia Power Distribution Corporation</t>
  </si>
  <si>
    <t>Peterborough Distribution Incorporated</t>
  </si>
  <si>
    <t>PowerStream Inc.</t>
  </si>
  <si>
    <t>St. Thomas Energy Inc.</t>
  </si>
  <si>
    <t>Thunder Bay Hydro Electricity Distribution Inc.</t>
  </si>
  <si>
    <t>Veridian Connections Inc.</t>
  </si>
  <si>
    <t>Waterloo North Hydro Inc.</t>
  </si>
  <si>
    <t>West Coast Huron Energy Inc.</t>
  </si>
  <si>
    <t>Whitby Hydro Electric Corporation</t>
  </si>
  <si>
    <t>Woodstock Hydro Services Inc.</t>
  </si>
  <si>
    <t xml:space="preserve">Energy+ Inc. </t>
  </si>
  <si>
    <t>Name change from Collus Powerstream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</si>
</sst>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000%"/>
    <numFmt numFmtId="168" formatCode="_(* #,##0_);_(* \(#,##0\);_(* &quot;-&quot;??_);_(@_)"/>
    <numFmt numFmtId="169" formatCode="_(* #,##0.0_);_(* \(#,##0.0\);_(* &quot;-&quot;??_);_(@_)"/>
    <numFmt numFmtId="170" formatCode="0.0"/>
    <numFmt numFmtId="171" formatCode="0.000%"/>
    <numFmt numFmtId="172" formatCode="0.0000"/>
    <numFmt numFmtId="173" formatCode="_(* #,##0.000_);_(* \(#,##0.000\);_(* &quot;-&quot;??_);_(@_)"/>
    <numFmt numFmtId="174" formatCode="_(* #,##0.0000_);_(* \(#,##0.0000\);_(* &quot;-&quot;??_);_(@_)"/>
    <numFmt numFmtId="175" formatCode="0.0%"/>
    <numFmt numFmtId="176" formatCode="0.00000%"/>
    <numFmt numFmtId="177" formatCode="0.000"/>
  </numFmts>
  <fonts count="19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</cellStyleXfs>
  <cellXfs count="21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8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6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6" fontId="0" fillId="0" borderId="0" xfId="1" applyFont="1"/>
    <xf numFmtId="166" fontId="0" fillId="0" borderId="0" xfId="0" applyNumberFormat="1"/>
    <xf numFmtId="168" fontId="0" fillId="0" borderId="0" xfId="1" applyNumberFormat="1" applyFont="1"/>
    <xf numFmtId="168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6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1" fontId="0" fillId="0" borderId="0" xfId="2" applyNumberFormat="1" applyFont="1" applyFill="1"/>
    <xf numFmtId="166" fontId="0" fillId="2" borderId="0" xfId="0" applyNumberFormat="1" applyFill="1"/>
    <xf numFmtId="172" fontId="0" fillId="0" borderId="0" xfId="0" applyNumberFormat="1"/>
    <xf numFmtId="169" fontId="0" fillId="0" borderId="0" xfId="0" applyNumberFormat="1"/>
    <xf numFmtId="173" fontId="0" fillId="0" borderId="0" xfId="1" applyNumberFormat="1" applyFont="1" applyFill="1" applyBorder="1"/>
    <xf numFmtId="174" fontId="0" fillId="0" borderId="0" xfId="1" applyNumberFormat="1" applyFont="1"/>
    <xf numFmtId="174" fontId="0" fillId="0" borderId="0" xfId="1" applyNumberFormat="1" applyFont="1" applyFill="1"/>
    <xf numFmtId="174" fontId="0" fillId="0" borderId="0" xfId="0" applyNumberFormat="1"/>
    <xf numFmtId="173" fontId="0" fillId="0" borderId="0" xfId="1" applyNumberFormat="1" applyFont="1" applyFill="1"/>
    <xf numFmtId="168" fontId="0" fillId="0" borderId="0" xfId="1" applyNumberFormat="1" applyFont="1" applyFill="1" applyBorder="1"/>
    <xf numFmtId="175" fontId="0" fillId="0" borderId="0" xfId="2" applyNumberFormat="1" applyFont="1" applyFill="1"/>
    <xf numFmtId="175" fontId="0" fillId="0" borderId="0" xfId="2" applyNumberFormat="1" applyFont="1" applyFill="1" applyBorder="1"/>
    <xf numFmtId="0" fontId="10" fillId="0" borderId="0" xfId="0" applyFont="1"/>
    <xf numFmtId="168" fontId="0" fillId="0" borderId="0" xfId="1" applyNumberFormat="1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8" fontId="7" fillId="0" borderId="0" xfId="1" applyNumberFormat="1" applyFont="1" applyFill="1" applyBorder="1"/>
    <xf numFmtId="168" fontId="0" fillId="0" borderId="0" xfId="1" applyNumberFormat="1" applyFont="1" applyBorder="1" applyAlignment="1">
      <alignment horizontal="center"/>
    </xf>
    <xf numFmtId="168" fontId="0" fillId="0" borderId="0" xfId="1" applyNumberFormat="1" applyFont="1" applyBorder="1"/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6" fontId="0" fillId="0" borderId="0" xfId="1" applyFont="1" applyFill="1" applyAlignment="1">
      <alignment horizontal="center"/>
    </xf>
    <xf numFmtId="166" fontId="12" fillId="0" borderId="0" xfId="1" applyFont="1" applyFill="1" applyAlignment="1">
      <alignment horizontal="left"/>
    </xf>
    <xf numFmtId="166" fontId="11" fillId="0" borderId="0" xfId="1" applyFont="1" applyFill="1" applyAlignment="1">
      <alignment horizontal="left"/>
    </xf>
    <xf numFmtId="168" fontId="0" fillId="0" borderId="0" xfId="1" applyNumberFormat="1" applyFont="1" applyFill="1" applyAlignment="1">
      <alignment horizontal="center"/>
    </xf>
    <xf numFmtId="170" fontId="0" fillId="0" borderId="0" xfId="0" applyNumberFormat="1"/>
    <xf numFmtId="168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8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6" fontId="0" fillId="4" borderId="0" xfId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5" xfId="2" applyNumberFormat="1" applyFont="1" applyFill="1" applyBorder="1" applyAlignment="1">
      <alignment horizontal="center"/>
    </xf>
    <xf numFmtId="168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7" fontId="0" fillId="4" borderId="0" xfId="0" applyNumberFormat="1" applyFill="1"/>
    <xf numFmtId="165" fontId="0" fillId="0" borderId="0" xfId="0" applyNumberFormat="1"/>
    <xf numFmtId="168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0" fontId="7" fillId="0" borderId="0" xfId="2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9" xfId="0" applyFont="1" applyBorder="1"/>
    <xf numFmtId="0" fontId="0" fillId="0" borderId="11" xfId="0" applyBorder="1" applyAlignment="1">
      <alignment horizontal="left"/>
    </xf>
    <xf numFmtId="0" fontId="7" fillId="0" borderId="12" xfId="0" applyFont="1" applyBorder="1"/>
    <xf numFmtId="0" fontId="0" fillId="0" borderId="13" xfId="0" applyBorder="1" applyAlignment="1">
      <alignment horizontal="left"/>
    </xf>
    <xf numFmtId="0" fontId="7" fillId="0" borderId="14" xfId="0" applyFont="1" applyBorder="1"/>
    <xf numFmtId="168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8" fontId="0" fillId="0" borderId="15" xfId="1" applyNumberFormat="1" applyFont="1" applyBorder="1" applyAlignment="1">
      <alignment horizontal="center"/>
    </xf>
    <xf numFmtId="168" fontId="0" fillId="0" borderId="15" xfId="1" applyNumberFormat="1" applyFont="1" applyFill="1" applyBorder="1" applyAlignment="1">
      <alignment horizontal="center"/>
    </xf>
    <xf numFmtId="168" fontId="0" fillId="0" borderId="15" xfId="0" applyNumberFormat="1" applyBorder="1"/>
    <xf numFmtId="175" fontId="0" fillId="0" borderId="0" xfId="2" applyNumberFormat="1" applyFont="1" applyBorder="1"/>
    <xf numFmtId="175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3" xfId="0" applyFont="1" applyBorder="1" applyAlignment="1">
      <alignment horizontal="left"/>
    </xf>
    <xf numFmtId="168" fontId="7" fillId="2" borderId="5" xfId="1" applyNumberFormat="1" applyFont="1" applyFill="1" applyBorder="1" applyAlignment="1">
      <alignment horizontal="center"/>
    </xf>
    <xf numFmtId="168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8" fontId="0" fillId="2" borderId="6" xfId="1" applyNumberFormat="1" applyFont="1" applyFill="1" applyBorder="1"/>
    <xf numFmtId="168" fontId="0" fillId="2" borderId="7" xfId="1" applyNumberFormat="1" applyFont="1" applyFill="1" applyBorder="1"/>
    <xf numFmtId="168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66" fontId="0" fillId="2" borderId="6" xfId="1" applyFont="1" applyFill="1" applyBorder="1"/>
    <xf numFmtId="166" fontId="0" fillId="2" borderId="7" xfId="1" applyFont="1" applyFill="1" applyBorder="1"/>
    <xf numFmtId="166" fontId="0" fillId="2" borderId="8" xfId="1" applyFont="1" applyFill="1" applyBorder="1"/>
    <xf numFmtId="168" fontId="0" fillId="2" borderId="9" xfId="1" applyNumberFormat="1" applyFont="1" applyFill="1" applyBorder="1"/>
    <xf numFmtId="168" fontId="0" fillId="2" borderId="10" xfId="1" applyNumberFormat="1" applyFont="1" applyFill="1" applyBorder="1"/>
    <xf numFmtId="168" fontId="0" fillId="2" borderId="11" xfId="1" applyNumberFormat="1" applyFont="1" applyFill="1" applyBorder="1"/>
    <xf numFmtId="168" fontId="0" fillId="2" borderId="14" xfId="1" applyNumberFormat="1" applyFont="1" applyFill="1" applyBorder="1"/>
    <xf numFmtId="168" fontId="0" fillId="2" borderId="15" xfId="1" applyNumberFormat="1" applyFont="1" applyFill="1" applyBorder="1"/>
    <xf numFmtId="168" fontId="0" fillId="2" borderId="16" xfId="1" applyNumberFormat="1" applyFont="1" applyFill="1" applyBorder="1"/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8" fontId="0" fillId="4" borderId="0" xfId="1" applyNumberFormat="1" applyFont="1" applyFill="1" applyAlignment="1">
      <alignment horizontal="center" wrapText="1"/>
    </xf>
    <xf numFmtId="10" fontId="7" fillId="0" borderId="6" xfId="2" applyNumberFormat="1" applyFont="1" applyFill="1" applyBorder="1"/>
    <xf numFmtId="10" fontId="7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5" fontId="14" fillId="0" borderId="0" xfId="2" applyNumberFormat="1" applyFont="1" applyAlignment="1">
      <alignment horizontal="center"/>
    </xf>
    <xf numFmtId="168" fontId="7" fillId="0" borderId="0" xfId="1" applyNumberFormat="1" applyFont="1" applyFill="1" applyAlignment="1">
      <alignment horizontal="center"/>
    </xf>
    <xf numFmtId="168" fontId="7" fillId="0" borderId="0" xfId="1" applyNumberFormat="1" applyFont="1" applyFill="1"/>
    <xf numFmtId="176" fontId="0" fillId="5" borderId="0" xfId="0" applyNumberFormat="1" applyFill="1" applyAlignment="1">
      <alignment horizontal="center"/>
    </xf>
    <xf numFmtId="167" fontId="0" fillId="0" borderId="0" xfId="2" applyNumberFormat="1" applyFont="1" applyAlignment="1">
      <alignment horizontal="center"/>
    </xf>
    <xf numFmtId="167" fontId="0" fillId="0" borderId="0" xfId="2" applyNumberFormat="1" applyFont="1" applyFill="1"/>
    <xf numFmtId="167" fontId="0" fillId="0" borderId="0" xfId="2" applyNumberFormat="1" applyFont="1"/>
    <xf numFmtId="167" fontId="0" fillId="4" borderId="0" xfId="2" applyNumberFormat="1" applyFont="1" applyFill="1"/>
    <xf numFmtId="167" fontId="0" fillId="5" borderId="0" xfId="2" applyNumberFormat="1" applyFont="1" applyFill="1"/>
    <xf numFmtId="167" fontId="0" fillId="3" borderId="0" xfId="2" applyNumberFormat="1" applyFont="1" applyFill="1"/>
    <xf numFmtId="176" fontId="14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71" fontId="0" fillId="0" borderId="0" xfId="2" applyNumberFormat="1" applyFont="1" applyFill="1" applyAlignment="1">
      <alignment horizontal="center"/>
    </xf>
    <xf numFmtId="167" fontId="0" fillId="0" borderId="0" xfId="2" applyNumberFormat="1" applyFont="1" applyFill="1" applyAlignment="1">
      <alignment horizontal="center"/>
    </xf>
    <xf numFmtId="167" fontId="0" fillId="4" borderId="0" xfId="2" applyNumberFormat="1" applyFont="1" applyFill="1" applyAlignment="1">
      <alignment horizontal="center"/>
    </xf>
    <xf numFmtId="167" fontId="0" fillId="4" borderId="0" xfId="2" applyNumberFormat="1" applyFont="1" applyFill="1" applyAlignment="1">
      <alignment horizont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5" fillId="0" borderId="19" xfId="0" applyFont="1" applyBorder="1" applyAlignment="1">
      <alignment wrapText="1"/>
    </xf>
    <xf numFmtId="0" fontId="11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5" fillId="7" borderId="5" xfId="0" applyFont="1" applyFill="1" applyBorder="1" applyAlignment="1">
      <alignment wrapText="1"/>
    </xf>
    <xf numFmtId="0" fontId="15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174" fontId="0" fillId="0" borderId="0" xfId="1" applyNumberFormat="1" applyFon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0" fontId="11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6" fontId="0" fillId="0" borderId="0" xfId="0" applyNumberFormat="1"/>
    <xf numFmtId="171" fontId="0" fillId="0" borderId="0" xfId="0" applyNumberForma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14" borderId="0" xfId="0" applyFill="1"/>
    <xf numFmtId="171" fontId="0" fillId="0" borderId="0" xfId="2" applyNumberFormat="1" applyFont="1"/>
    <xf numFmtId="3" fontId="7" fillId="0" borderId="0" xfId="0" applyNumberFormat="1" applyFont="1"/>
    <xf numFmtId="10" fontId="0" fillId="2" borderId="5" xfId="2" applyNumberFormat="1" applyFont="1" applyFill="1" applyBorder="1" applyAlignment="1">
      <alignment horizontal="right"/>
    </xf>
    <xf numFmtId="2" fontId="0" fillId="0" borderId="0" xfId="1" applyNumberFormat="1" applyFont="1" applyFill="1"/>
    <xf numFmtId="177" fontId="0" fillId="0" borderId="0" xfId="0" applyNumberFormat="1"/>
    <xf numFmtId="1" fontId="0" fillId="0" borderId="0" xfId="1" applyNumberFormat="1" applyFont="1" applyFill="1" applyAlignment="1">
      <alignment horizontal="center"/>
    </xf>
    <xf numFmtId="168" fontId="0" fillId="15" borderId="0" xfId="0" applyNumberFormat="1" applyFill="1"/>
    <xf numFmtId="1" fontId="0" fillId="0" borderId="0" xfId="1" applyNumberFormat="1" applyFont="1" applyFill="1"/>
    <xf numFmtId="1" fontId="0" fillId="13" borderId="0" xfId="0" applyNumberFormat="1" applyFill="1"/>
    <xf numFmtId="1" fontId="0" fillId="4" borderId="0" xfId="0" applyNumberFormat="1" applyFill="1"/>
    <xf numFmtId="0" fontId="7" fillId="12" borderId="5" xfId="0" applyFont="1" applyFill="1" applyBorder="1" applyAlignment="1">
      <alignment horizontal="center" vertical="center"/>
    </xf>
    <xf numFmtId="37" fontId="1" fillId="0" borderId="0" xfId="1" applyNumberFormat="1" applyFont="1" applyBorder="1" applyAlignment="1">
      <alignment horizontal="center"/>
    </xf>
    <xf numFmtId="168" fontId="17" fillId="0" borderId="0" xfId="1" applyNumberFormat="1" applyFont="1" applyFill="1" applyBorder="1"/>
    <xf numFmtId="168" fontId="18" fillId="2" borderId="5" xfId="1" applyNumberFormat="1" applyFont="1" applyFill="1" applyBorder="1" applyAlignment="1">
      <alignment horizontal="center"/>
    </xf>
    <xf numFmtId="164" fontId="18" fillId="16" borderId="5" xfId="1" applyNumberFormat="1" applyFont="1" applyFill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0" fillId="11" borderId="20" xfId="0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30" xfId="3" xr:uid="{00000000-0005-0000-0000-000002000000}"/>
    <cellStyle name="Normal 30 2" xfId="4" xr:uid="{DA21F484-C0C8-4051-B05C-259150811C95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123"/>
  <sheetViews>
    <sheetView zoomScaleNormal="100" workbookViewId="0">
      <selection activeCell="P9" sqref="P9"/>
    </sheetView>
  </sheetViews>
  <sheetFormatPr defaultRowHeight="12.75"/>
  <cols>
    <col min="2" max="2" width="11.5703125" style="2" customWidth="1"/>
    <col min="3" max="3" width="3.42578125" customWidth="1"/>
    <col min="4" max="4" width="7.42578125" customWidth="1"/>
    <col min="6" max="6" width="48.42578125" customWidth="1"/>
    <col min="7" max="7" width="18.42578125" customWidth="1"/>
    <col min="8" max="10" width="14.5703125" bestFit="1" customWidth="1"/>
    <col min="11" max="15" width="14.5703125" hidden="1" customWidth="1"/>
    <col min="16" max="16" width="49.140625" style="9" bestFit="1" customWidth="1"/>
    <col min="17" max="17" width="69.42578125" customWidth="1"/>
  </cols>
  <sheetData>
    <row r="2" spans="2:17" ht="23.25">
      <c r="C2" s="200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</row>
    <row r="3" spans="2:17" ht="19.5" customHeight="1">
      <c r="C3" s="201" t="str">
        <f>IF(F5="Click to Choose an LDC","",F5)</f>
        <v>London Hydro Inc.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</row>
    <row r="4" spans="2:17" ht="19.5" customHeight="1" thickBot="1">
      <c r="C4" s="70"/>
      <c r="D4" s="70"/>
      <c r="E4" s="133"/>
      <c r="F4" s="143"/>
      <c r="G4" s="143"/>
      <c r="H4" s="70"/>
      <c r="I4" s="70"/>
      <c r="J4" s="70"/>
      <c r="K4" s="70"/>
      <c r="L4" s="70"/>
      <c r="M4" s="70"/>
      <c r="N4" s="70"/>
      <c r="O4" s="70"/>
      <c r="P4" s="83"/>
    </row>
    <row r="5" spans="2:17" ht="25.5" customHeight="1" thickBot="1">
      <c r="B5" s="80" t="s">
        <v>1</v>
      </c>
      <c r="E5" s="9"/>
      <c r="F5" s="81" t="s">
        <v>153</v>
      </c>
      <c r="G5" s="2" t="s">
        <v>3</v>
      </c>
      <c r="H5" s="2" t="s">
        <v>3</v>
      </c>
      <c r="I5" s="2" t="s">
        <v>4</v>
      </c>
      <c r="J5" s="2" t="s">
        <v>5</v>
      </c>
      <c r="K5" s="199" t="s">
        <v>6</v>
      </c>
      <c r="L5" s="199"/>
      <c r="M5" s="199"/>
      <c r="N5" s="199"/>
      <c r="O5" s="199"/>
      <c r="Q5" s="4"/>
    </row>
    <row r="6" spans="2:17" ht="36" customHeight="1">
      <c r="B6" s="4" t="s">
        <v>7</v>
      </c>
      <c r="C6" s="58"/>
      <c r="G6" s="2">
        <v>2024</v>
      </c>
      <c r="H6" s="2">
        <v>2025</v>
      </c>
      <c r="I6" s="2">
        <f>H6+1</f>
        <v>2026</v>
      </c>
      <c r="J6" s="2">
        <f t="shared" ref="J6:O6" si="0">I6+1</f>
        <v>2027</v>
      </c>
      <c r="K6" s="2">
        <f t="shared" si="0"/>
        <v>2028</v>
      </c>
      <c r="L6" s="2">
        <f t="shared" si="0"/>
        <v>2029</v>
      </c>
      <c r="M6" s="2">
        <f t="shared" si="0"/>
        <v>2030</v>
      </c>
      <c r="N6" s="2">
        <f t="shared" si="0"/>
        <v>2031</v>
      </c>
      <c r="O6" s="2">
        <f t="shared" si="0"/>
        <v>2032</v>
      </c>
      <c r="P6" s="150" t="s">
        <v>8</v>
      </c>
      <c r="Q6" s="2"/>
    </row>
    <row r="8" spans="2:17">
      <c r="C8" s="8" t="s">
        <v>9</v>
      </c>
      <c r="D8" s="8"/>
      <c r="E8" s="2"/>
      <c r="I8" s="202"/>
      <c r="J8" s="202"/>
      <c r="K8" s="202"/>
      <c r="L8" s="202"/>
      <c r="M8" s="202"/>
      <c r="N8" s="202"/>
      <c r="O8" s="2"/>
    </row>
    <row r="9" spans="2:17">
      <c r="B9" s="2">
        <v>1</v>
      </c>
      <c r="D9" s="9" t="s">
        <v>10</v>
      </c>
      <c r="G9" s="54">
        <f>'Benchmarking Calculations'!G92</f>
        <v>47406387.340000004</v>
      </c>
      <c r="H9" s="54">
        <f>'Benchmarking Calculations'!H92</f>
        <v>52408922.200000003</v>
      </c>
      <c r="I9" s="73">
        <v>56988500</v>
      </c>
      <c r="J9" s="73">
        <v>66069400</v>
      </c>
      <c r="K9" s="73">
        <f t="shared" ref="K9" si="1">J9</f>
        <v>66069400</v>
      </c>
      <c r="L9" s="73">
        <f t="shared" ref="L9" si="2">K9</f>
        <v>66069400</v>
      </c>
      <c r="M9" s="73">
        <f t="shared" ref="M9" si="3">L9</f>
        <v>66069400</v>
      </c>
      <c r="N9" s="73">
        <f t="shared" ref="N9:O9" si="4">M9</f>
        <v>66069400</v>
      </c>
      <c r="O9" s="73">
        <f t="shared" si="4"/>
        <v>66069400</v>
      </c>
      <c r="P9" s="9" t="s">
        <v>11</v>
      </c>
      <c r="Q9" s="55"/>
    </row>
    <row r="10" spans="2:17">
      <c r="B10" s="2">
        <v>2</v>
      </c>
      <c r="D10" s="9" t="s">
        <v>12</v>
      </c>
      <c r="G10" s="54">
        <f>'Benchmarking Calculations'!G93</f>
        <v>0</v>
      </c>
      <c r="H10" s="54">
        <f>'Benchmarking Calculations'!H93</f>
        <v>0</v>
      </c>
      <c r="I10" s="73">
        <f>H10</f>
        <v>0</v>
      </c>
      <c r="J10" s="73">
        <f t="shared" ref="J10:O10" si="5">I10</f>
        <v>0</v>
      </c>
      <c r="K10" s="73">
        <f t="shared" si="5"/>
        <v>0</v>
      </c>
      <c r="L10" s="73">
        <f t="shared" si="5"/>
        <v>0</v>
      </c>
      <c r="M10" s="73">
        <f t="shared" si="5"/>
        <v>0</v>
      </c>
      <c r="N10" s="73">
        <f t="shared" si="5"/>
        <v>0</v>
      </c>
      <c r="O10" s="73">
        <f t="shared" si="5"/>
        <v>0</v>
      </c>
      <c r="P10" s="9" t="s">
        <v>11</v>
      </c>
      <c r="Q10" s="55"/>
    </row>
    <row r="11" spans="2:17">
      <c r="E11" s="2"/>
      <c r="G11" s="54"/>
      <c r="H11" s="54"/>
      <c r="Q11" s="55"/>
    </row>
    <row r="12" spans="2:17">
      <c r="C12" s="8" t="s">
        <v>13</v>
      </c>
      <c r="D12" s="8"/>
      <c r="E12" s="2"/>
      <c r="G12" s="54"/>
      <c r="H12" s="54"/>
      <c r="I12" s="3"/>
      <c r="J12" s="3"/>
      <c r="K12" s="3"/>
      <c r="L12" s="3"/>
      <c r="M12" s="3"/>
      <c r="N12" s="3"/>
      <c r="O12" s="3"/>
      <c r="Q12" s="55"/>
    </row>
    <row r="13" spans="2:17">
      <c r="B13" s="2">
        <v>3</v>
      </c>
      <c r="D13" t="s">
        <v>14</v>
      </c>
      <c r="G13" s="54">
        <f>'Benchmarking Calculations'!G96</f>
        <v>168224</v>
      </c>
      <c r="H13" s="54">
        <f>'Benchmarking Calculations'!H96</f>
        <v>169144</v>
      </c>
      <c r="I13" s="73">
        <v>170131</v>
      </c>
      <c r="J13" s="73">
        <v>171569</v>
      </c>
      <c r="K13" s="73">
        <f t="shared" ref="J13:O16" si="6">J13</f>
        <v>171569</v>
      </c>
      <c r="L13" s="73">
        <f t="shared" si="6"/>
        <v>171569</v>
      </c>
      <c r="M13" s="73">
        <f t="shared" si="6"/>
        <v>171569</v>
      </c>
      <c r="N13" s="73">
        <f t="shared" si="6"/>
        <v>171569</v>
      </c>
      <c r="O13" s="73">
        <f t="shared" si="6"/>
        <v>171569</v>
      </c>
      <c r="P13" s="9" t="s">
        <v>11</v>
      </c>
      <c r="Q13" s="55"/>
    </row>
    <row r="14" spans="2:17">
      <c r="B14" s="2">
        <v>4</v>
      </c>
      <c r="D14" t="s">
        <v>15</v>
      </c>
      <c r="G14" s="54">
        <f>'Benchmarking Calculations'!G97</f>
        <v>3231684900.1933999</v>
      </c>
      <c r="H14" s="54">
        <f>'Benchmarking Calculations'!H97</f>
        <v>3295938396.3200002</v>
      </c>
      <c r="I14" s="73">
        <v>3299626511</v>
      </c>
      <c r="J14" s="73">
        <v>3335463424</v>
      </c>
      <c r="K14" s="73">
        <f t="shared" si="6"/>
        <v>3335463424</v>
      </c>
      <c r="L14" s="73">
        <f t="shared" si="6"/>
        <v>3335463424</v>
      </c>
      <c r="M14" s="73">
        <f t="shared" si="6"/>
        <v>3335463424</v>
      </c>
      <c r="N14" s="73">
        <f t="shared" si="6"/>
        <v>3335463424</v>
      </c>
      <c r="O14" s="73">
        <f t="shared" si="6"/>
        <v>3335463424</v>
      </c>
      <c r="P14" s="9" t="s">
        <v>11</v>
      </c>
      <c r="Q14" s="55"/>
    </row>
    <row r="15" spans="2:17">
      <c r="B15" s="2">
        <v>5</v>
      </c>
      <c r="D15" t="s">
        <v>16</v>
      </c>
      <c r="G15" s="54">
        <f>'Benchmarking Calculations'!G98</f>
        <v>673584</v>
      </c>
      <c r="H15" s="54">
        <f>'Benchmarking Calculations'!H98</f>
        <v>714451</v>
      </c>
      <c r="I15" s="73">
        <f>H15</f>
        <v>714451</v>
      </c>
      <c r="J15" s="73">
        <f t="shared" si="6"/>
        <v>714451</v>
      </c>
      <c r="K15" s="73">
        <f t="shared" si="6"/>
        <v>714451</v>
      </c>
      <c r="L15" s="73">
        <f t="shared" si="6"/>
        <v>714451</v>
      </c>
      <c r="M15" s="73">
        <f t="shared" si="6"/>
        <v>714451</v>
      </c>
      <c r="N15" s="73">
        <f t="shared" si="6"/>
        <v>714451</v>
      </c>
      <c r="O15" s="73">
        <f t="shared" si="6"/>
        <v>714451</v>
      </c>
      <c r="P15" s="9" t="s">
        <v>11</v>
      </c>
      <c r="Q15" s="55"/>
    </row>
    <row r="16" spans="2:17">
      <c r="B16" s="2">
        <v>6</v>
      </c>
      <c r="D16" s="9" t="s">
        <v>17</v>
      </c>
      <c r="G16" s="54">
        <f>'Benchmarking Calculations'!G99</f>
        <v>3122</v>
      </c>
      <c r="H16" s="54">
        <f>'Benchmarking Calculations'!H99</f>
        <v>3138</v>
      </c>
      <c r="I16" s="73">
        <f>H16</f>
        <v>3138</v>
      </c>
      <c r="J16" s="73">
        <f t="shared" si="6"/>
        <v>3138</v>
      </c>
      <c r="K16" s="73">
        <f t="shared" si="6"/>
        <v>3138</v>
      </c>
      <c r="L16" s="73">
        <f t="shared" si="6"/>
        <v>3138</v>
      </c>
      <c r="M16" s="73">
        <f t="shared" si="6"/>
        <v>3138</v>
      </c>
      <c r="N16" s="73">
        <f t="shared" si="6"/>
        <v>3138</v>
      </c>
      <c r="O16" s="73">
        <f t="shared" si="6"/>
        <v>3138</v>
      </c>
      <c r="P16" s="9" t="s">
        <v>11</v>
      </c>
      <c r="Q16" s="55"/>
    </row>
    <row r="17" spans="2:17">
      <c r="B17" s="2">
        <v>7</v>
      </c>
      <c r="C17" s="2"/>
      <c r="D17" t="s">
        <v>18</v>
      </c>
      <c r="F17" s="9"/>
      <c r="G17" s="57">
        <f>'Benchmarking Calculations'!G145</f>
        <v>0.10279001468428781</v>
      </c>
      <c r="H17" s="57">
        <f>'Benchmarking Calculations'!H145</f>
        <v>9.8715791798476102E-2</v>
      </c>
      <c r="I17" s="132">
        <f>'Benchmarking Calculations'!I145</f>
        <v>8.9948720719114514E-2</v>
      </c>
      <c r="J17" s="132">
        <f>'Benchmarking Calculations'!J145</f>
        <v>8.7542976850036106E-2</v>
      </c>
      <c r="K17" s="132">
        <f>'Benchmarking Calculations'!K145</f>
        <v>7.5836062891410261E-2</v>
      </c>
      <c r="L17" s="132">
        <f>'Benchmarking Calculations'!L145</f>
        <v>6.6081169918554547E-2</v>
      </c>
      <c r="M17" s="132">
        <f>'Benchmarking Calculations'!M145</f>
        <v>5.6525358493987099E-2</v>
      </c>
      <c r="N17" s="132">
        <f>'Benchmarking Calculations'!N145</f>
        <v>4.4277980646577633E-2</v>
      </c>
      <c r="O17" s="185">
        <f>'Benchmarking Calculations'!O145</f>
        <v>3.2732704578300541E-2</v>
      </c>
      <c r="P17" s="9" t="s">
        <v>11</v>
      </c>
      <c r="Q17" s="55"/>
    </row>
    <row r="18" spans="2:17">
      <c r="C18" s="2"/>
      <c r="F18" s="9"/>
      <c r="G18" s="34"/>
      <c r="H18" s="34"/>
      <c r="I18" s="53"/>
      <c r="J18" s="38"/>
    </row>
    <row r="19" spans="2:17">
      <c r="C19" s="8" t="s">
        <v>19</v>
      </c>
      <c r="F19" s="9"/>
      <c r="G19" s="34"/>
      <c r="H19" s="34"/>
      <c r="I19" s="202"/>
      <c r="J19" s="202"/>
      <c r="K19" s="202"/>
      <c r="L19" s="202"/>
      <c r="M19" s="202"/>
      <c r="N19" s="202"/>
      <c r="O19" s="2"/>
    </row>
    <row r="20" spans="2:17" ht="15" customHeight="1">
      <c r="B20" s="2">
        <v>8</v>
      </c>
      <c r="C20" s="2"/>
      <c r="D20" t="s">
        <v>20</v>
      </c>
      <c r="F20" s="9"/>
      <c r="G20" s="57">
        <v>4.9700000000000001E-2</v>
      </c>
      <c r="H20" s="57">
        <v>3.5700000000000003E-2</v>
      </c>
      <c r="I20" s="72">
        <v>0.03</v>
      </c>
      <c r="J20" s="72">
        <v>3.5000000000000003E-2</v>
      </c>
      <c r="K20" s="72">
        <f>+J20</f>
        <v>3.5000000000000003E-2</v>
      </c>
      <c r="L20" s="72">
        <f t="shared" ref="L20:O20" si="7">K20</f>
        <v>3.5000000000000003E-2</v>
      </c>
      <c r="M20" s="72">
        <f t="shared" si="7"/>
        <v>3.5000000000000003E-2</v>
      </c>
      <c r="N20" s="72">
        <f t="shared" si="7"/>
        <v>3.5000000000000003E-2</v>
      </c>
      <c r="O20" s="72">
        <f t="shared" si="7"/>
        <v>3.5000000000000003E-2</v>
      </c>
      <c r="P20" s="9" t="s">
        <v>21</v>
      </c>
      <c r="Q20" s="203" t="s">
        <v>22</v>
      </c>
    </row>
    <row r="21" spans="2:17" ht="14.25" customHeight="1">
      <c r="B21" s="2">
        <v>9</v>
      </c>
      <c r="C21" s="2"/>
      <c r="D21" t="s">
        <v>23</v>
      </c>
      <c r="F21" s="9"/>
      <c r="G21" s="57">
        <v>2.4E-2</v>
      </c>
      <c r="H21" s="57">
        <v>2.1000000000000001E-2</v>
      </c>
      <c r="I21" s="72">
        <v>2.4E-2</v>
      </c>
      <c r="J21" s="72">
        <v>2.1999999999999999E-2</v>
      </c>
      <c r="K21" s="72">
        <f t="shared" ref="J21:O22" si="8">J21</f>
        <v>2.1999999999999999E-2</v>
      </c>
      <c r="L21" s="72">
        <f t="shared" si="8"/>
        <v>2.1999999999999999E-2</v>
      </c>
      <c r="M21" s="72">
        <f t="shared" si="8"/>
        <v>2.1999999999999999E-2</v>
      </c>
      <c r="N21" s="72">
        <f t="shared" si="8"/>
        <v>2.1999999999999999E-2</v>
      </c>
      <c r="O21" s="72">
        <f t="shared" si="8"/>
        <v>2.1999999999999999E-2</v>
      </c>
      <c r="P21" s="9" t="s">
        <v>21</v>
      </c>
      <c r="Q21" s="203"/>
    </row>
    <row r="22" spans="2:17">
      <c r="B22" s="2">
        <v>10</v>
      </c>
      <c r="C22" s="2"/>
      <c r="D22" t="s">
        <v>24</v>
      </c>
      <c r="F22" s="9"/>
      <c r="G22" s="57">
        <f>'Benchmarking Calculations'!G110</f>
        <v>6.498000000000001E-2</v>
      </c>
      <c r="H22" s="57">
        <f>'Benchmarking Calculations'!H110</f>
        <v>6.2820000000000001E-2</v>
      </c>
      <c r="I22" s="72">
        <v>6.4000000000000001E-2</v>
      </c>
      <c r="J22" s="72">
        <f t="shared" si="8"/>
        <v>6.4000000000000001E-2</v>
      </c>
      <c r="K22" s="72">
        <f t="shared" si="8"/>
        <v>6.4000000000000001E-2</v>
      </c>
      <c r="L22" s="72">
        <f t="shared" si="8"/>
        <v>6.4000000000000001E-2</v>
      </c>
      <c r="M22" s="72">
        <f t="shared" si="8"/>
        <v>6.4000000000000001E-2</v>
      </c>
      <c r="N22" s="72">
        <f t="shared" si="8"/>
        <v>6.4000000000000001E-2</v>
      </c>
      <c r="O22" s="72">
        <f t="shared" si="8"/>
        <v>6.4000000000000001E-2</v>
      </c>
      <c r="P22" s="9" t="s">
        <v>25</v>
      </c>
      <c r="Q22" s="203"/>
    </row>
    <row r="23" spans="2:17">
      <c r="C23" s="2"/>
      <c r="F23" s="9"/>
      <c r="G23" s="57"/>
      <c r="H23" s="57"/>
      <c r="I23" s="59"/>
      <c r="J23" s="59"/>
      <c r="K23" s="59"/>
      <c r="L23" s="59"/>
      <c r="M23" s="59"/>
      <c r="N23" s="59"/>
      <c r="O23" s="59"/>
    </row>
    <row r="24" spans="2:17">
      <c r="C24" s="2"/>
      <c r="F24" s="9"/>
      <c r="G24" s="57"/>
      <c r="H24" s="57"/>
      <c r="I24" s="59"/>
      <c r="J24" s="59"/>
      <c r="K24" s="59"/>
      <c r="L24" s="59"/>
      <c r="M24" s="59"/>
      <c r="N24" s="59"/>
      <c r="O24" s="59"/>
    </row>
    <row r="25" spans="2:17">
      <c r="C25" s="8" t="s">
        <v>26</v>
      </c>
      <c r="F25" s="9"/>
      <c r="G25" s="57"/>
      <c r="H25" s="57"/>
      <c r="I25" s="59"/>
      <c r="J25" s="59"/>
      <c r="K25" s="59"/>
      <c r="L25" s="59"/>
      <c r="M25" s="59"/>
      <c r="N25" s="59"/>
      <c r="O25" s="59"/>
    </row>
    <row r="26" spans="2:17" ht="13.5" thickBot="1">
      <c r="C26" s="2"/>
      <c r="E26" s="2"/>
      <c r="F26" s="9"/>
      <c r="G26" s="34"/>
      <c r="H26" s="34"/>
      <c r="I26" s="53"/>
      <c r="J26" s="38"/>
    </row>
    <row r="27" spans="2:17" ht="13.5" thickBot="1">
      <c r="E27" s="79" t="s">
        <v>27</v>
      </c>
      <c r="F27" s="8" t="s">
        <v>28</v>
      </c>
      <c r="G27" s="34">
        <f>G35-G36+G37</f>
        <v>47225902.199999996</v>
      </c>
      <c r="H27" s="34">
        <f>H35-H36+H37</f>
        <v>53025913.579999991</v>
      </c>
      <c r="I27" s="34">
        <f>I35-I36+I37</f>
        <v>0</v>
      </c>
      <c r="J27" s="34">
        <f t="shared" ref="J27:N27" si="9">J35-J36+J37</f>
        <v>0</v>
      </c>
      <c r="K27" s="34">
        <f>K35-K36+K37</f>
        <v>0</v>
      </c>
      <c r="L27" s="34">
        <f t="shared" si="9"/>
        <v>0</v>
      </c>
      <c r="M27" s="34">
        <f t="shared" si="9"/>
        <v>0</v>
      </c>
      <c r="N27" s="34">
        <f t="shared" si="9"/>
        <v>0</v>
      </c>
      <c r="O27" s="34">
        <f t="shared" ref="O27" si="10">O35-O36+O37</f>
        <v>0</v>
      </c>
      <c r="P27" s="9" t="s">
        <v>29</v>
      </c>
    </row>
    <row r="28" spans="2:17" ht="13.5" thickBot="1">
      <c r="B28" s="9" t="s">
        <v>30</v>
      </c>
      <c r="E28" s="2"/>
      <c r="F28" s="8"/>
      <c r="G28" s="34"/>
      <c r="H28" s="34"/>
      <c r="I28" s="34"/>
      <c r="J28" s="34"/>
      <c r="K28" s="34"/>
      <c r="L28" s="34"/>
      <c r="M28" s="34"/>
      <c r="N28" s="34"/>
      <c r="O28" s="34"/>
    </row>
    <row r="29" spans="2:17" ht="13.5" thickBot="1">
      <c r="E29" s="79" t="s">
        <v>31</v>
      </c>
      <c r="F29" s="8" t="s">
        <v>32</v>
      </c>
      <c r="G29" s="34">
        <f>G115-G121+G122</f>
        <v>47225902.199999996</v>
      </c>
      <c r="H29" s="34">
        <f>H115-H121+H122</f>
        <v>53025913.579999991</v>
      </c>
      <c r="I29" s="34">
        <f>I115-I121+I122</f>
        <v>57486055.47781232</v>
      </c>
      <c r="J29" s="34">
        <f t="shared" ref="J29:M29" si="11">J115-J121+J122</f>
        <v>62506242.75</v>
      </c>
      <c r="K29" s="34">
        <f t="shared" si="11"/>
        <v>62506242.75</v>
      </c>
      <c r="L29" s="34">
        <f t="shared" si="11"/>
        <v>62506242.75</v>
      </c>
      <c r="M29" s="34">
        <f t="shared" si="11"/>
        <v>62506242.75</v>
      </c>
      <c r="N29" s="34">
        <f>N115-N121+N122</f>
        <v>62506242.75</v>
      </c>
      <c r="O29" s="34">
        <f t="shared" ref="O29" si="12">O115-O121+O122</f>
        <v>62506242.75</v>
      </c>
      <c r="P29" s="9" t="s">
        <v>29</v>
      </c>
    </row>
    <row r="30" spans="2:17">
      <c r="C30" s="48"/>
      <c r="F30" s="9"/>
      <c r="G30" s="34"/>
      <c r="H30" s="34"/>
      <c r="I30" s="53"/>
      <c r="J30" s="38"/>
    </row>
    <row r="31" spans="2:17">
      <c r="B31" s="2">
        <v>11</v>
      </c>
      <c r="E31" s="13" t="s">
        <v>33</v>
      </c>
      <c r="F31" s="9"/>
      <c r="G31" s="34">
        <f>IF($E$27="Y",G27,IF($E$29="Y",G29,"Error: Please enter Y for one method"))</f>
        <v>47225902.199999996</v>
      </c>
      <c r="H31" s="34">
        <f>IF($E$27="Y",H27,IF($E$29="Y",H29,"Error: Please enter Y for one method"))</f>
        <v>53025913.579999991</v>
      </c>
      <c r="I31" s="34">
        <f>IF($E$27="Y",I27,IF($E$29="Y",I29,"Error: Please enter Y for one method"))</f>
        <v>57486055.47781232</v>
      </c>
      <c r="J31" s="34">
        <f t="shared" ref="J31:N31" si="13">IF($E$27="Y",J27,IF($E$29="Y",J29,"Error: Please enter Y for one method"))</f>
        <v>62506242.75</v>
      </c>
      <c r="K31" s="34">
        <f t="shared" si="13"/>
        <v>62506242.75</v>
      </c>
      <c r="L31" s="34">
        <f t="shared" si="13"/>
        <v>62506242.75</v>
      </c>
      <c r="M31" s="34">
        <f t="shared" si="13"/>
        <v>62506242.75</v>
      </c>
      <c r="N31" s="34">
        <f t="shared" si="13"/>
        <v>62506242.75</v>
      </c>
      <c r="O31" s="34">
        <f>IF($E$27="Y",O27,IF($E$29="Y",O29,"Error: Please enter Y for one method"))</f>
        <v>62506242.75</v>
      </c>
      <c r="P31" s="9" t="s">
        <v>29</v>
      </c>
    </row>
    <row r="32" spans="2:17" ht="13.5" thickBot="1">
      <c r="C32" s="8"/>
      <c r="I32" t="str">
        <f>IF(AND(E27="Y",E29="Y"),"Error: Please enter only one Y selection","")</f>
        <v/>
      </c>
    </row>
    <row r="33" spans="3:29">
      <c r="C33" s="8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86"/>
    </row>
    <row r="34" spans="3:29">
      <c r="C34" s="87"/>
      <c r="D34" s="8" t="s">
        <v>34</v>
      </c>
      <c r="G34" s="54"/>
      <c r="H34" s="54"/>
      <c r="I34" s="199" t="s">
        <v>35</v>
      </c>
      <c r="J34" s="199"/>
      <c r="K34" s="199"/>
      <c r="L34" s="199"/>
      <c r="M34" s="199"/>
      <c r="N34" s="199"/>
      <c r="O34" s="2"/>
      <c r="P34" s="88"/>
    </row>
    <row r="35" spans="3:29">
      <c r="C35" s="87"/>
      <c r="D35" s="101" t="s">
        <v>36</v>
      </c>
      <c r="E35" t="s">
        <v>37</v>
      </c>
      <c r="G35" s="17">
        <f>G115</f>
        <v>47204907.419999994</v>
      </c>
      <c r="H35" s="17">
        <f>H115</f>
        <v>53004771.139999993</v>
      </c>
      <c r="I35" s="73"/>
      <c r="J35" s="73"/>
      <c r="K35" s="73"/>
      <c r="L35" s="73"/>
      <c r="M35" s="73"/>
      <c r="N35" s="73"/>
      <c r="O35" s="73"/>
      <c r="P35" s="88" t="s">
        <v>11</v>
      </c>
    </row>
    <row r="36" spans="3:29">
      <c r="C36" s="87"/>
      <c r="D36" s="101" t="s">
        <v>38</v>
      </c>
      <c r="E36" t="s">
        <v>39</v>
      </c>
      <c r="G36" s="34">
        <f>G121</f>
        <v>0</v>
      </c>
      <c r="H36" s="34">
        <f>H121</f>
        <v>0</v>
      </c>
      <c r="I36" s="73"/>
      <c r="J36" s="73"/>
      <c r="K36" s="73"/>
      <c r="L36" s="73"/>
      <c r="M36" s="73"/>
      <c r="N36" s="73"/>
      <c r="O36" s="73"/>
      <c r="P36" s="88" t="s">
        <v>11</v>
      </c>
    </row>
    <row r="37" spans="3:29">
      <c r="C37" s="87"/>
      <c r="D37" s="101" t="s">
        <v>40</v>
      </c>
      <c r="E37" t="s">
        <v>41</v>
      </c>
      <c r="G37" s="34">
        <f>G122</f>
        <v>20994.780000000002</v>
      </c>
      <c r="H37" s="34">
        <f>H122</f>
        <v>21142.440000000002</v>
      </c>
      <c r="I37" s="73"/>
      <c r="J37" s="73"/>
      <c r="K37" s="73"/>
      <c r="L37" s="73"/>
      <c r="M37" s="73"/>
      <c r="N37" s="73"/>
      <c r="O37" s="73"/>
      <c r="P37" s="88" t="s">
        <v>11</v>
      </c>
    </row>
    <row r="38" spans="3:29" ht="13.5" thickBot="1">
      <c r="C38" s="89"/>
      <c r="D38" s="51"/>
      <c r="E38" s="51"/>
      <c r="F38" s="51"/>
      <c r="G38" s="90"/>
      <c r="H38" s="90"/>
      <c r="I38" s="97"/>
      <c r="J38" s="97"/>
      <c r="K38" s="97"/>
      <c r="L38" s="97"/>
      <c r="M38" s="97"/>
      <c r="N38" s="97"/>
      <c r="O38" s="97"/>
      <c r="P38" s="91"/>
    </row>
    <row r="39" spans="3:29" ht="13.5" thickBot="1">
      <c r="C39" s="8"/>
      <c r="G39" s="34"/>
      <c r="H39" s="34"/>
      <c r="I39" s="17"/>
      <c r="J39" s="17"/>
      <c r="K39" s="17"/>
      <c r="L39" s="17"/>
      <c r="M39" s="17"/>
      <c r="N39" s="17"/>
      <c r="O39" s="17"/>
    </row>
    <row r="40" spans="3:29">
      <c r="C40" s="8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86"/>
      <c r="Q40" s="198"/>
    </row>
    <row r="41" spans="3:29">
      <c r="C41" s="87"/>
      <c r="D41" s="8" t="s">
        <v>42</v>
      </c>
      <c r="P41" s="88"/>
      <c r="Q41" s="198"/>
    </row>
    <row r="42" spans="3:29">
      <c r="C42" s="50"/>
      <c r="P42" s="88"/>
      <c r="Q42" s="198"/>
    </row>
    <row r="43" spans="3:29">
      <c r="C43" s="92"/>
      <c r="D43" s="8" t="s">
        <v>43</v>
      </c>
      <c r="E43" s="8"/>
      <c r="F43" s="2"/>
      <c r="P43" s="88"/>
      <c r="Q43" s="198"/>
    </row>
    <row r="44" spans="3:29">
      <c r="C44" s="92"/>
      <c r="E44" s="9">
        <v>5005</v>
      </c>
      <c r="F44" s="84" t="s">
        <v>44</v>
      </c>
      <c r="G44" s="38">
        <f>'Benchmarking Calculations'!G10</f>
        <v>2170961.0699999998</v>
      </c>
      <c r="H44" s="38">
        <f>'Benchmarking Calculations'!H10</f>
        <v>2399073.08</v>
      </c>
      <c r="I44" s="78">
        <v>2695977.2799999993</v>
      </c>
      <c r="J44" s="197">
        <f>3069988.13*0+3084988.13</f>
        <v>3084988.13</v>
      </c>
      <c r="K44" s="78">
        <f t="shared" ref="K44:O44" si="14">J44</f>
        <v>3084988.13</v>
      </c>
      <c r="L44" s="78">
        <f t="shared" si="14"/>
        <v>3084988.13</v>
      </c>
      <c r="M44" s="78">
        <f t="shared" si="14"/>
        <v>3084988.13</v>
      </c>
      <c r="N44" s="78">
        <f t="shared" si="14"/>
        <v>3084988.13</v>
      </c>
      <c r="O44" s="78">
        <f t="shared" si="14"/>
        <v>3084988.13</v>
      </c>
      <c r="P44" s="88" t="s">
        <v>11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3:29">
      <c r="C45" s="92"/>
      <c r="E45" s="9">
        <v>5010</v>
      </c>
      <c r="F45" s="84" t="s">
        <v>45</v>
      </c>
      <c r="G45" s="38">
        <f>'Benchmarking Calculations'!G11</f>
        <v>3626183.57</v>
      </c>
      <c r="H45" s="38">
        <f>'Benchmarking Calculations'!H11</f>
        <v>4169507.66</v>
      </c>
      <c r="I45" s="78">
        <v>3908500</v>
      </c>
      <c r="J45" s="197">
        <v>4047300</v>
      </c>
      <c r="K45" s="78">
        <f t="shared" ref="J45:O85" si="15">J45</f>
        <v>4047300</v>
      </c>
      <c r="L45" s="78">
        <f t="shared" si="15"/>
        <v>4047300</v>
      </c>
      <c r="M45" s="78">
        <f t="shared" si="15"/>
        <v>4047300</v>
      </c>
      <c r="N45" s="78">
        <f t="shared" si="15"/>
        <v>4047300</v>
      </c>
      <c r="O45" s="78">
        <f t="shared" si="15"/>
        <v>4047300</v>
      </c>
      <c r="P45" s="88" t="s">
        <v>11</v>
      </c>
    </row>
    <row r="46" spans="3:29">
      <c r="C46" s="92"/>
      <c r="E46" s="9">
        <v>5012</v>
      </c>
      <c r="F46" s="84" t="s">
        <v>46</v>
      </c>
      <c r="G46" s="38">
        <f>'Benchmarking Calculations'!G12</f>
        <v>703468.89</v>
      </c>
      <c r="H46" s="38">
        <f>'Benchmarking Calculations'!H12</f>
        <v>539746.72</v>
      </c>
      <c r="I46" s="78">
        <v>809959.78</v>
      </c>
      <c r="J46" s="197">
        <v>906346.62</v>
      </c>
      <c r="K46" s="78">
        <f t="shared" si="15"/>
        <v>906346.62</v>
      </c>
      <c r="L46" s="78">
        <f t="shared" si="15"/>
        <v>906346.62</v>
      </c>
      <c r="M46" s="78">
        <f t="shared" si="15"/>
        <v>906346.62</v>
      </c>
      <c r="N46" s="78">
        <f t="shared" si="15"/>
        <v>906346.62</v>
      </c>
      <c r="O46" s="78">
        <f t="shared" si="15"/>
        <v>906346.62</v>
      </c>
      <c r="P46" s="88" t="s">
        <v>11</v>
      </c>
    </row>
    <row r="47" spans="3:29">
      <c r="C47" s="92"/>
      <c r="E47" s="9">
        <v>5014</v>
      </c>
      <c r="F47" s="84" t="s">
        <v>47</v>
      </c>
      <c r="G47" s="38">
        <f>'Benchmarking Calculations'!G13</f>
        <v>0</v>
      </c>
      <c r="H47" s="38">
        <f>'Benchmarking Calculations'!H13</f>
        <v>0</v>
      </c>
      <c r="I47" s="78">
        <v>0</v>
      </c>
      <c r="J47" s="78">
        <v>0</v>
      </c>
      <c r="K47" s="78">
        <f t="shared" si="15"/>
        <v>0</v>
      </c>
      <c r="L47" s="78">
        <f t="shared" si="15"/>
        <v>0</v>
      </c>
      <c r="M47" s="78">
        <f t="shared" si="15"/>
        <v>0</v>
      </c>
      <c r="N47" s="78">
        <f t="shared" si="15"/>
        <v>0</v>
      </c>
      <c r="O47" s="78">
        <f t="shared" si="15"/>
        <v>0</v>
      </c>
      <c r="P47" s="88" t="s">
        <v>11</v>
      </c>
    </row>
    <row r="48" spans="3:29" ht="25.5">
      <c r="C48" s="92"/>
      <c r="E48" s="9">
        <v>5015</v>
      </c>
      <c r="F48" s="84" t="s">
        <v>48</v>
      </c>
      <c r="G48" s="38">
        <f>'Benchmarking Calculations'!G14</f>
        <v>0</v>
      </c>
      <c r="H48" s="38">
        <f>'Benchmarking Calculations'!H14</f>
        <v>0</v>
      </c>
      <c r="I48" s="78">
        <v>0</v>
      </c>
      <c r="J48" s="78">
        <v>0</v>
      </c>
      <c r="K48" s="78">
        <f t="shared" si="15"/>
        <v>0</v>
      </c>
      <c r="L48" s="78">
        <f t="shared" si="15"/>
        <v>0</v>
      </c>
      <c r="M48" s="78">
        <f t="shared" si="15"/>
        <v>0</v>
      </c>
      <c r="N48" s="78">
        <f t="shared" si="15"/>
        <v>0</v>
      </c>
      <c r="O48" s="78">
        <f t="shared" si="15"/>
        <v>0</v>
      </c>
      <c r="P48" s="88" t="s">
        <v>11</v>
      </c>
    </row>
    <row r="49" spans="3:16">
      <c r="C49" s="92"/>
      <c r="E49" s="9">
        <v>5016</v>
      </c>
      <c r="F49" s="84" t="s">
        <v>49</v>
      </c>
      <c r="G49" s="38">
        <f>'Benchmarking Calculations'!G15</f>
        <v>181470.22</v>
      </c>
      <c r="H49" s="38">
        <f>'Benchmarking Calculations'!H15</f>
        <v>133067.16</v>
      </c>
      <c r="I49" s="78">
        <v>163558.96000000002</v>
      </c>
      <c r="J49" s="197">
        <v>171747.94999999998</v>
      </c>
      <c r="K49" s="78">
        <f t="shared" si="15"/>
        <v>171747.94999999998</v>
      </c>
      <c r="L49" s="78">
        <f t="shared" si="15"/>
        <v>171747.94999999998</v>
      </c>
      <c r="M49" s="78">
        <f t="shared" si="15"/>
        <v>171747.94999999998</v>
      </c>
      <c r="N49" s="78">
        <f t="shared" si="15"/>
        <v>171747.94999999998</v>
      </c>
      <c r="O49" s="78">
        <f t="shared" si="15"/>
        <v>171747.94999999998</v>
      </c>
      <c r="P49" s="88" t="s">
        <v>11</v>
      </c>
    </row>
    <row r="50" spans="3:16" ht="25.5">
      <c r="C50" s="92"/>
      <c r="E50" s="9">
        <v>5017</v>
      </c>
      <c r="F50" s="84" t="s">
        <v>50</v>
      </c>
      <c r="G50" s="38">
        <f>'Benchmarking Calculations'!G16</f>
        <v>109305.86</v>
      </c>
      <c r="H50" s="38">
        <f>'Benchmarking Calculations'!H16</f>
        <v>123608.71</v>
      </c>
      <c r="I50" s="78">
        <v>173057.65000000002</v>
      </c>
      <c r="J50" s="197">
        <v>160766.39000000001</v>
      </c>
      <c r="K50" s="78">
        <f t="shared" si="15"/>
        <v>160766.39000000001</v>
      </c>
      <c r="L50" s="78">
        <f t="shared" si="15"/>
        <v>160766.39000000001</v>
      </c>
      <c r="M50" s="78">
        <f t="shared" si="15"/>
        <v>160766.39000000001</v>
      </c>
      <c r="N50" s="78">
        <f t="shared" si="15"/>
        <v>160766.39000000001</v>
      </c>
      <c r="O50" s="78">
        <f t="shared" si="15"/>
        <v>160766.39000000001</v>
      </c>
      <c r="P50" s="88" t="s">
        <v>11</v>
      </c>
    </row>
    <row r="51" spans="3:16" ht="25.5">
      <c r="C51" s="92"/>
      <c r="E51" s="9">
        <v>5020</v>
      </c>
      <c r="F51" s="84" t="s">
        <v>51</v>
      </c>
      <c r="G51" s="38">
        <f>'Benchmarking Calculations'!G17</f>
        <v>162245.35</v>
      </c>
      <c r="H51" s="38">
        <f>'Benchmarking Calculations'!H17</f>
        <v>85236.33</v>
      </c>
      <c r="I51" s="78">
        <v>139608.4</v>
      </c>
      <c r="J51" s="197">
        <v>147224.65</v>
      </c>
      <c r="K51" s="78">
        <f t="shared" si="15"/>
        <v>147224.65</v>
      </c>
      <c r="L51" s="78">
        <f t="shared" si="15"/>
        <v>147224.65</v>
      </c>
      <c r="M51" s="78">
        <f t="shared" si="15"/>
        <v>147224.65</v>
      </c>
      <c r="N51" s="78">
        <f t="shared" si="15"/>
        <v>147224.65</v>
      </c>
      <c r="O51" s="78">
        <f t="shared" si="15"/>
        <v>147224.65</v>
      </c>
      <c r="P51" s="88" t="s">
        <v>11</v>
      </c>
    </row>
    <row r="52" spans="3:16" ht="25.5">
      <c r="C52" s="92"/>
      <c r="E52" s="9">
        <v>5025</v>
      </c>
      <c r="F52" s="84" t="s">
        <v>52</v>
      </c>
      <c r="G52" s="38">
        <f>'Benchmarking Calculations'!G18</f>
        <v>336377.56</v>
      </c>
      <c r="H52" s="38">
        <f>'Benchmarking Calculations'!H18</f>
        <v>326500.84000000003</v>
      </c>
      <c r="I52" s="78">
        <v>477607.52</v>
      </c>
      <c r="J52" s="197">
        <v>486644.63</v>
      </c>
      <c r="K52" s="78">
        <f t="shared" si="15"/>
        <v>486644.63</v>
      </c>
      <c r="L52" s="78">
        <f t="shared" si="15"/>
        <v>486644.63</v>
      </c>
      <c r="M52" s="78">
        <f t="shared" si="15"/>
        <v>486644.63</v>
      </c>
      <c r="N52" s="78">
        <f t="shared" si="15"/>
        <v>486644.63</v>
      </c>
      <c r="O52" s="78">
        <f t="shared" si="15"/>
        <v>486644.63</v>
      </c>
      <c r="P52" s="88" t="s">
        <v>11</v>
      </c>
    </row>
    <row r="53" spans="3:16">
      <c r="C53" s="92"/>
      <c r="E53" s="9">
        <v>5035</v>
      </c>
      <c r="F53" s="84" t="s">
        <v>53</v>
      </c>
      <c r="G53" s="38">
        <f>'Benchmarking Calculations'!G19</f>
        <v>53087.98</v>
      </c>
      <c r="H53" s="38">
        <f>'Benchmarking Calculations'!H19</f>
        <v>67309.100000000006</v>
      </c>
      <c r="I53" s="78">
        <v>123095.13</v>
      </c>
      <c r="J53" s="197">
        <v>126514.02</v>
      </c>
      <c r="K53" s="78">
        <f t="shared" si="15"/>
        <v>126514.02</v>
      </c>
      <c r="L53" s="78">
        <f t="shared" si="15"/>
        <v>126514.02</v>
      </c>
      <c r="M53" s="78">
        <f t="shared" si="15"/>
        <v>126514.02</v>
      </c>
      <c r="N53" s="78">
        <f t="shared" si="15"/>
        <v>126514.02</v>
      </c>
      <c r="O53" s="78">
        <f t="shared" si="15"/>
        <v>126514.02</v>
      </c>
      <c r="P53" s="88" t="s">
        <v>11</v>
      </c>
    </row>
    <row r="54" spans="3:16" ht="25.5">
      <c r="C54" s="92"/>
      <c r="E54" s="9">
        <v>5040</v>
      </c>
      <c r="F54" s="84" t="s">
        <v>54</v>
      </c>
      <c r="G54" s="38">
        <f>'Benchmarking Calculations'!G20</f>
        <v>161452.09</v>
      </c>
      <c r="H54" s="38">
        <f>'Benchmarking Calculations'!H20</f>
        <v>218339.58</v>
      </c>
      <c r="I54" s="78">
        <v>144793.16999999998</v>
      </c>
      <c r="J54" s="197">
        <v>149020.65</v>
      </c>
      <c r="K54" s="78">
        <f t="shared" si="15"/>
        <v>149020.65</v>
      </c>
      <c r="L54" s="78">
        <f t="shared" si="15"/>
        <v>149020.65</v>
      </c>
      <c r="M54" s="78">
        <f t="shared" si="15"/>
        <v>149020.65</v>
      </c>
      <c r="N54" s="78">
        <f t="shared" si="15"/>
        <v>149020.65</v>
      </c>
      <c r="O54" s="78">
        <f t="shared" si="15"/>
        <v>149020.65</v>
      </c>
      <c r="P54" s="88" t="s">
        <v>11</v>
      </c>
    </row>
    <row r="55" spans="3:16" ht="25.5">
      <c r="C55" s="92"/>
      <c r="E55" s="9">
        <v>5045</v>
      </c>
      <c r="F55" s="84" t="s">
        <v>55</v>
      </c>
      <c r="G55" s="38">
        <f>'Benchmarking Calculations'!G21</f>
        <v>235028.56</v>
      </c>
      <c r="H55" s="38">
        <f>'Benchmarking Calculations'!H21</f>
        <v>166326.70000000001</v>
      </c>
      <c r="I55" s="78">
        <v>231295.39</v>
      </c>
      <c r="J55" s="197">
        <v>231313.82</v>
      </c>
      <c r="K55" s="78">
        <f t="shared" si="15"/>
        <v>231313.82</v>
      </c>
      <c r="L55" s="78">
        <f t="shared" si="15"/>
        <v>231313.82</v>
      </c>
      <c r="M55" s="78">
        <f t="shared" si="15"/>
        <v>231313.82</v>
      </c>
      <c r="N55" s="78">
        <f t="shared" si="15"/>
        <v>231313.82</v>
      </c>
      <c r="O55" s="78">
        <f t="shared" si="15"/>
        <v>231313.82</v>
      </c>
      <c r="P55" s="88" t="s">
        <v>11</v>
      </c>
    </row>
    <row r="56" spans="3:16">
      <c r="C56" s="92"/>
      <c r="E56" s="9">
        <v>5055</v>
      </c>
      <c r="F56" s="84" t="s">
        <v>56</v>
      </c>
      <c r="G56" s="38">
        <f>'Benchmarking Calculations'!G22</f>
        <v>243628.43</v>
      </c>
      <c r="H56" s="38">
        <f>'Benchmarking Calculations'!H22</f>
        <v>309848.23</v>
      </c>
      <c r="I56" s="78">
        <v>250746.69</v>
      </c>
      <c r="J56" s="197">
        <v>253597.08000000002</v>
      </c>
      <c r="K56" s="78">
        <f t="shared" si="15"/>
        <v>253597.08000000002</v>
      </c>
      <c r="L56" s="78">
        <f t="shared" si="15"/>
        <v>253597.08000000002</v>
      </c>
      <c r="M56" s="78">
        <f t="shared" si="15"/>
        <v>253597.08000000002</v>
      </c>
      <c r="N56" s="78">
        <f t="shared" si="15"/>
        <v>253597.08000000002</v>
      </c>
      <c r="O56" s="78">
        <f t="shared" si="15"/>
        <v>253597.08000000002</v>
      </c>
      <c r="P56" s="88" t="s">
        <v>11</v>
      </c>
    </row>
    <row r="57" spans="3:16">
      <c r="C57" s="92"/>
      <c r="E57" s="9">
        <v>5065</v>
      </c>
      <c r="F57" s="84" t="s">
        <v>57</v>
      </c>
      <c r="G57" s="38">
        <f>'Benchmarking Calculations'!G23</f>
        <v>1923779.38</v>
      </c>
      <c r="H57" s="38">
        <f>'Benchmarking Calculations'!H23</f>
        <v>2073261.25</v>
      </c>
      <c r="I57" s="78">
        <v>2092006.36</v>
      </c>
      <c r="J57" s="197">
        <v>2190775.83</v>
      </c>
      <c r="K57" s="78">
        <f t="shared" si="15"/>
        <v>2190775.83</v>
      </c>
      <c r="L57" s="78">
        <f t="shared" si="15"/>
        <v>2190775.83</v>
      </c>
      <c r="M57" s="78">
        <f t="shared" si="15"/>
        <v>2190775.83</v>
      </c>
      <c r="N57" s="78">
        <f t="shared" si="15"/>
        <v>2190775.83</v>
      </c>
      <c r="O57" s="78">
        <f t="shared" si="15"/>
        <v>2190775.83</v>
      </c>
      <c r="P57" s="88" t="s">
        <v>11</v>
      </c>
    </row>
    <row r="58" spans="3:16">
      <c r="C58" s="92"/>
      <c r="E58" s="9">
        <v>5070</v>
      </c>
      <c r="F58" s="84" t="s">
        <v>58</v>
      </c>
      <c r="G58" s="38">
        <f>'Benchmarking Calculations'!G24</f>
        <v>0</v>
      </c>
      <c r="H58" s="38">
        <f>'Benchmarking Calculations'!H24</f>
        <v>0</v>
      </c>
      <c r="I58" s="78">
        <f t="shared" ref="I58:J63" si="16">H58</f>
        <v>0</v>
      </c>
      <c r="J58" s="78">
        <f t="shared" si="16"/>
        <v>0</v>
      </c>
      <c r="K58" s="78">
        <f t="shared" si="15"/>
        <v>0</v>
      </c>
      <c r="L58" s="78">
        <f t="shared" si="15"/>
        <v>0</v>
      </c>
      <c r="M58" s="78">
        <f t="shared" si="15"/>
        <v>0</v>
      </c>
      <c r="N58" s="78">
        <f t="shared" si="15"/>
        <v>0</v>
      </c>
      <c r="O58" s="78">
        <f t="shared" si="15"/>
        <v>0</v>
      </c>
      <c r="P58" s="88" t="s">
        <v>11</v>
      </c>
    </row>
    <row r="59" spans="3:16">
      <c r="C59" s="92"/>
      <c r="E59" s="9">
        <v>5075</v>
      </c>
      <c r="F59" s="84" t="s">
        <v>59</v>
      </c>
      <c r="G59" s="38">
        <f>'Benchmarking Calculations'!G25</f>
        <v>0</v>
      </c>
      <c r="H59" s="38">
        <f>'Benchmarking Calculations'!H25</f>
        <v>0</v>
      </c>
      <c r="I59" s="78">
        <f t="shared" si="16"/>
        <v>0</v>
      </c>
      <c r="J59" s="78">
        <f t="shared" si="16"/>
        <v>0</v>
      </c>
      <c r="K59" s="78">
        <f t="shared" si="15"/>
        <v>0</v>
      </c>
      <c r="L59" s="78">
        <f t="shared" si="15"/>
        <v>0</v>
      </c>
      <c r="M59" s="78">
        <f t="shared" si="15"/>
        <v>0</v>
      </c>
      <c r="N59" s="78">
        <f t="shared" si="15"/>
        <v>0</v>
      </c>
      <c r="O59" s="78">
        <f t="shared" si="15"/>
        <v>0</v>
      </c>
      <c r="P59" s="88" t="s">
        <v>11</v>
      </c>
    </row>
    <row r="60" spans="3:16">
      <c r="C60" s="92"/>
      <c r="E60" s="9">
        <v>5085</v>
      </c>
      <c r="F60" s="84" t="s">
        <v>60</v>
      </c>
      <c r="G60" s="38">
        <f>'Benchmarking Calculations'!G26</f>
        <v>3246087.05</v>
      </c>
      <c r="H60" s="38">
        <f>'Benchmarking Calculations'!H26</f>
        <v>3878652.17</v>
      </c>
      <c r="I60" s="78">
        <v>2998408.1878123283</v>
      </c>
      <c r="J60" s="197">
        <v>4762005.82</v>
      </c>
      <c r="K60" s="78">
        <f t="shared" si="15"/>
        <v>4762005.82</v>
      </c>
      <c r="L60" s="78">
        <f t="shared" si="15"/>
        <v>4762005.82</v>
      </c>
      <c r="M60" s="78">
        <f t="shared" si="15"/>
        <v>4762005.82</v>
      </c>
      <c r="N60" s="78">
        <f t="shared" si="15"/>
        <v>4762005.82</v>
      </c>
      <c r="O60" s="78">
        <f t="shared" si="15"/>
        <v>4762005.82</v>
      </c>
      <c r="P60" s="88" t="s">
        <v>11</v>
      </c>
    </row>
    <row r="61" spans="3:16" ht="25.5">
      <c r="C61" s="92"/>
      <c r="E61" s="9">
        <v>5090</v>
      </c>
      <c r="F61" s="84" t="s">
        <v>61</v>
      </c>
      <c r="G61" s="38">
        <f>'Benchmarking Calculations'!G27</f>
        <v>0</v>
      </c>
      <c r="H61" s="38">
        <f>'Benchmarking Calculations'!H27</f>
        <v>0</v>
      </c>
      <c r="I61" s="78">
        <f t="shared" si="16"/>
        <v>0</v>
      </c>
      <c r="J61" s="78">
        <f t="shared" si="16"/>
        <v>0</v>
      </c>
      <c r="K61" s="78">
        <f t="shared" si="15"/>
        <v>0</v>
      </c>
      <c r="L61" s="78">
        <f t="shared" si="15"/>
        <v>0</v>
      </c>
      <c r="M61" s="78">
        <f t="shared" si="15"/>
        <v>0</v>
      </c>
      <c r="N61" s="78">
        <f t="shared" si="15"/>
        <v>0</v>
      </c>
      <c r="O61" s="78">
        <f t="shared" si="15"/>
        <v>0</v>
      </c>
      <c r="P61" s="88" t="s">
        <v>11</v>
      </c>
    </row>
    <row r="62" spans="3:16">
      <c r="C62" s="92"/>
      <c r="E62" s="9">
        <v>5095</v>
      </c>
      <c r="F62" s="84" t="s">
        <v>62</v>
      </c>
      <c r="G62" s="38">
        <f>'Benchmarking Calculations'!G28</f>
        <v>118315.84</v>
      </c>
      <c r="H62" s="38">
        <f>'Benchmarking Calculations'!H28</f>
        <v>122520.62</v>
      </c>
      <c r="I62" s="78">
        <v>0</v>
      </c>
      <c r="J62" s="78">
        <v>0</v>
      </c>
      <c r="K62" s="78">
        <f t="shared" si="15"/>
        <v>0</v>
      </c>
      <c r="L62" s="78">
        <f t="shared" si="15"/>
        <v>0</v>
      </c>
      <c r="M62" s="78">
        <f t="shared" si="15"/>
        <v>0</v>
      </c>
      <c r="N62" s="78">
        <f t="shared" si="15"/>
        <v>0</v>
      </c>
      <c r="O62" s="78">
        <f t="shared" si="15"/>
        <v>0</v>
      </c>
      <c r="P62" s="88" t="s">
        <v>11</v>
      </c>
    </row>
    <row r="63" spans="3:16">
      <c r="C63" s="92"/>
      <c r="E63" s="66">
        <v>5096</v>
      </c>
      <c r="F63" s="100" t="s">
        <v>63</v>
      </c>
      <c r="G63" s="67">
        <f>'Benchmarking Calculations'!G29</f>
        <v>0</v>
      </c>
      <c r="H63" s="67">
        <f>'Benchmarking Calculations'!H29</f>
        <v>0</v>
      </c>
      <c r="I63" s="78">
        <f t="shared" si="16"/>
        <v>0</v>
      </c>
      <c r="J63" s="78">
        <f t="shared" si="16"/>
        <v>0</v>
      </c>
      <c r="K63" s="78">
        <f t="shared" si="15"/>
        <v>0</v>
      </c>
      <c r="L63" s="78">
        <f t="shared" si="15"/>
        <v>0</v>
      </c>
      <c r="M63" s="78">
        <f t="shared" si="15"/>
        <v>0</v>
      </c>
      <c r="N63" s="78">
        <f t="shared" si="15"/>
        <v>0</v>
      </c>
      <c r="O63" s="78">
        <f t="shared" si="15"/>
        <v>0</v>
      </c>
      <c r="P63" s="88" t="s">
        <v>11</v>
      </c>
    </row>
    <row r="64" spans="3:16">
      <c r="C64" s="92"/>
      <c r="E64" s="12"/>
      <c r="F64" s="13" t="s">
        <v>64</v>
      </c>
      <c r="G64" s="65">
        <f>'Benchmarking Calculations'!G30</f>
        <v>13271391.849999998</v>
      </c>
      <c r="H64" s="65">
        <f>'Benchmarking Calculations'!H30</f>
        <v>14612998.149999999</v>
      </c>
      <c r="I64" s="52">
        <f>SUM(I44:I63)</f>
        <v>14208614.517812328</v>
      </c>
      <c r="J64" s="195">
        <f>SUM(J44:J63)</f>
        <v>16718245.590000002</v>
      </c>
      <c r="K64" s="52">
        <f t="shared" ref="K64:N64" si="17">SUM(K44:K63)</f>
        <v>16718245.590000002</v>
      </c>
      <c r="L64" s="52">
        <f t="shared" si="17"/>
        <v>16718245.590000002</v>
      </c>
      <c r="M64" s="52">
        <f t="shared" si="17"/>
        <v>16718245.590000002</v>
      </c>
      <c r="N64" s="52">
        <f t="shared" si="17"/>
        <v>16718245.590000002</v>
      </c>
      <c r="O64" s="52">
        <f t="shared" ref="O64" si="18">SUM(O44:O63)</f>
        <v>16718245.590000002</v>
      </c>
      <c r="P64" s="88" t="s">
        <v>29</v>
      </c>
    </row>
    <row r="65" spans="3:16">
      <c r="C65" s="92"/>
      <c r="E65" s="9">
        <v>5105</v>
      </c>
      <c r="F65" s="84" t="s">
        <v>65</v>
      </c>
      <c r="G65" s="38">
        <f>'Benchmarking Calculations'!G31</f>
        <v>1485448.3</v>
      </c>
      <c r="H65" s="38">
        <f>'Benchmarking Calculations'!H31</f>
        <v>1617451.28</v>
      </c>
      <c r="I65" s="78">
        <v>1899622.7200000004</v>
      </c>
      <c r="J65" s="196">
        <v>2050812</v>
      </c>
      <c r="K65" s="78">
        <f t="shared" si="15"/>
        <v>2050812</v>
      </c>
      <c r="L65" s="78">
        <f t="shared" si="15"/>
        <v>2050812</v>
      </c>
      <c r="M65" s="78">
        <f t="shared" si="15"/>
        <v>2050812</v>
      </c>
      <c r="N65" s="78">
        <f t="shared" si="15"/>
        <v>2050812</v>
      </c>
      <c r="O65" s="78">
        <f t="shared" si="15"/>
        <v>2050812</v>
      </c>
      <c r="P65" s="88" t="s">
        <v>11</v>
      </c>
    </row>
    <row r="66" spans="3:16">
      <c r="C66" s="92"/>
      <c r="E66" s="9">
        <v>5110</v>
      </c>
      <c r="F66" s="84" t="s">
        <v>66</v>
      </c>
      <c r="G66" s="38">
        <f>'Benchmarking Calculations'!G32</f>
        <v>162061.84</v>
      </c>
      <c r="H66" s="38">
        <f>'Benchmarking Calculations'!H32</f>
        <v>94388.73</v>
      </c>
      <c r="I66" s="78">
        <v>200558.09</v>
      </c>
      <c r="J66" s="196">
        <v>224424.9</v>
      </c>
      <c r="K66" s="78">
        <f t="shared" si="15"/>
        <v>224424.9</v>
      </c>
      <c r="L66" s="78">
        <f t="shared" si="15"/>
        <v>224424.9</v>
      </c>
      <c r="M66" s="78">
        <f t="shared" si="15"/>
        <v>224424.9</v>
      </c>
      <c r="N66" s="78">
        <f t="shared" si="15"/>
        <v>224424.9</v>
      </c>
      <c r="O66" s="78">
        <f t="shared" si="15"/>
        <v>224424.9</v>
      </c>
      <c r="P66" s="88" t="s">
        <v>11</v>
      </c>
    </row>
    <row r="67" spans="3:16">
      <c r="C67" s="92"/>
      <c r="E67" s="9">
        <v>5112</v>
      </c>
      <c r="F67" s="84" t="s">
        <v>67</v>
      </c>
      <c r="G67" s="38">
        <f>'Benchmarking Calculations'!G33</f>
        <v>0</v>
      </c>
      <c r="H67" s="38">
        <f>'Benchmarking Calculations'!H33</f>
        <v>0</v>
      </c>
      <c r="I67" s="78">
        <v>0</v>
      </c>
      <c r="J67" s="196">
        <v>0</v>
      </c>
      <c r="K67" s="78">
        <f t="shared" si="15"/>
        <v>0</v>
      </c>
      <c r="L67" s="78">
        <f t="shared" si="15"/>
        <v>0</v>
      </c>
      <c r="M67" s="78">
        <f t="shared" si="15"/>
        <v>0</v>
      </c>
      <c r="N67" s="78">
        <f t="shared" si="15"/>
        <v>0</v>
      </c>
      <c r="O67" s="78">
        <f t="shared" si="15"/>
        <v>0</v>
      </c>
      <c r="P67" s="88" t="s">
        <v>11</v>
      </c>
    </row>
    <row r="68" spans="3:16">
      <c r="C68" s="92"/>
      <c r="E68" s="9">
        <v>5114</v>
      </c>
      <c r="F68" s="84" t="s">
        <v>68</v>
      </c>
      <c r="G68" s="38">
        <f>'Benchmarking Calculations'!G34</f>
        <v>779674.3</v>
      </c>
      <c r="H68" s="38">
        <f>'Benchmarking Calculations'!H34</f>
        <v>810816.45</v>
      </c>
      <c r="I68" s="78">
        <v>957689.12000000011</v>
      </c>
      <c r="J68" s="196">
        <v>1005996.4500000001</v>
      </c>
      <c r="K68" s="78">
        <f t="shared" si="15"/>
        <v>1005996.4500000001</v>
      </c>
      <c r="L68" s="78">
        <f t="shared" si="15"/>
        <v>1005996.4500000001</v>
      </c>
      <c r="M68" s="78">
        <f t="shared" si="15"/>
        <v>1005996.4500000001</v>
      </c>
      <c r="N68" s="78">
        <f t="shared" si="15"/>
        <v>1005996.4500000001</v>
      </c>
      <c r="O68" s="78">
        <f t="shared" si="15"/>
        <v>1005996.4500000001</v>
      </c>
      <c r="P68" s="88" t="s">
        <v>11</v>
      </c>
    </row>
    <row r="69" spans="3:16">
      <c r="C69" s="92"/>
      <c r="E69" s="9">
        <v>5120</v>
      </c>
      <c r="F69" s="84" t="s">
        <v>69</v>
      </c>
      <c r="G69" s="38">
        <f>'Benchmarking Calculations'!G35</f>
        <v>512001.35</v>
      </c>
      <c r="H69" s="38">
        <f>'Benchmarking Calculations'!H35</f>
        <v>490222.81</v>
      </c>
      <c r="I69" s="78">
        <v>608879.32999999996</v>
      </c>
      <c r="J69" s="196">
        <v>625717.32000000007</v>
      </c>
      <c r="K69" s="78">
        <f t="shared" si="15"/>
        <v>625717.32000000007</v>
      </c>
      <c r="L69" s="78">
        <f t="shared" si="15"/>
        <v>625717.32000000007</v>
      </c>
      <c r="M69" s="78">
        <f t="shared" si="15"/>
        <v>625717.32000000007</v>
      </c>
      <c r="N69" s="78">
        <f t="shared" si="15"/>
        <v>625717.32000000007</v>
      </c>
      <c r="O69" s="78">
        <f t="shared" si="15"/>
        <v>625717.32000000007</v>
      </c>
      <c r="P69" s="88" t="s">
        <v>11</v>
      </c>
    </row>
    <row r="70" spans="3:16">
      <c r="C70" s="92"/>
      <c r="E70" s="9">
        <v>5125</v>
      </c>
      <c r="F70" s="84" t="s">
        <v>70</v>
      </c>
      <c r="G70" s="38">
        <f>'Benchmarking Calculations'!G36</f>
        <v>1521266.44</v>
      </c>
      <c r="H70" s="38">
        <f>'Benchmarking Calculations'!H36</f>
        <v>1819930.2</v>
      </c>
      <c r="I70" s="78">
        <v>1885011.3599999999</v>
      </c>
      <c r="J70" s="196">
        <v>1936450.7600000002</v>
      </c>
      <c r="K70" s="78">
        <f t="shared" si="15"/>
        <v>1936450.7600000002</v>
      </c>
      <c r="L70" s="78">
        <f t="shared" si="15"/>
        <v>1936450.7600000002</v>
      </c>
      <c r="M70" s="78">
        <f t="shared" si="15"/>
        <v>1936450.7600000002</v>
      </c>
      <c r="N70" s="78">
        <f t="shared" si="15"/>
        <v>1936450.7600000002</v>
      </c>
      <c r="O70" s="78">
        <f t="shared" si="15"/>
        <v>1936450.7600000002</v>
      </c>
      <c r="P70" s="88" t="s">
        <v>11</v>
      </c>
    </row>
    <row r="71" spans="3:16">
      <c r="C71" s="92"/>
      <c r="E71" s="9">
        <v>5130</v>
      </c>
      <c r="F71" s="84" t="s">
        <v>71</v>
      </c>
      <c r="G71" s="38">
        <f>'Benchmarking Calculations'!G37</f>
        <v>286690.83</v>
      </c>
      <c r="H71" s="38">
        <f>'Benchmarking Calculations'!H37</f>
        <v>350127.61</v>
      </c>
      <c r="I71" s="78">
        <v>301205.68</v>
      </c>
      <c r="J71" s="196">
        <v>312936.65999999997</v>
      </c>
      <c r="K71" s="78">
        <f t="shared" si="15"/>
        <v>312936.65999999997</v>
      </c>
      <c r="L71" s="78">
        <f t="shared" si="15"/>
        <v>312936.65999999997</v>
      </c>
      <c r="M71" s="78">
        <f t="shared" si="15"/>
        <v>312936.65999999997</v>
      </c>
      <c r="N71" s="78">
        <f t="shared" si="15"/>
        <v>312936.65999999997</v>
      </c>
      <c r="O71" s="78">
        <f t="shared" si="15"/>
        <v>312936.65999999997</v>
      </c>
      <c r="P71" s="88" t="s">
        <v>11</v>
      </c>
    </row>
    <row r="72" spans="3:16">
      <c r="C72" s="92"/>
      <c r="E72" s="9">
        <v>5135</v>
      </c>
      <c r="F72" s="84" t="s">
        <v>72</v>
      </c>
      <c r="G72" s="38">
        <f>'Benchmarking Calculations'!G38</f>
        <v>1537574.99</v>
      </c>
      <c r="H72" s="38">
        <f>'Benchmarking Calculations'!H38</f>
        <v>1613429.46</v>
      </c>
      <c r="I72" s="78">
        <v>1822500</v>
      </c>
      <c r="J72" s="196">
        <v>1841800</v>
      </c>
      <c r="K72" s="78">
        <f t="shared" si="15"/>
        <v>1841800</v>
      </c>
      <c r="L72" s="78">
        <f t="shared" si="15"/>
        <v>1841800</v>
      </c>
      <c r="M72" s="78">
        <f t="shared" si="15"/>
        <v>1841800</v>
      </c>
      <c r="N72" s="78">
        <f t="shared" si="15"/>
        <v>1841800</v>
      </c>
      <c r="O72" s="78">
        <f t="shared" si="15"/>
        <v>1841800</v>
      </c>
      <c r="P72" s="88" t="s">
        <v>11</v>
      </c>
    </row>
    <row r="73" spans="3:16">
      <c r="C73" s="92"/>
      <c r="E73" s="9">
        <v>5145</v>
      </c>
      <c r="F73" s="84" t="s">
        <v>73</v>
      </c>
      <c r="G73" s="38">
        <f>'Benchmarking Calculations'!G39</f>
        <v>447590.5</v>
      </c>
      <c r="H73" s="38">
        <f>'Benchmarking Calculations'!H39</f>
        <v>399387.13</v>
      </c>
      <c r="I73" s="78">
        <v>451447.03999999998</v>
      </c>
      <c r="J73" s="196">
        <v>464626.49000000005</v>
      </c>
      <c r="K73" s="78">
        <f t="shared" si="15"/>
        <v>464626.49000000005</v>
      </c>
      <c r="L73" s="78">
        <f t="shared" si="15"/>
        <v>464626.49000000005</v>
      </c>
      <c r="M73" s="78">
        <f t="shared" si="15"/>
        <v>464626.49000000005</v>
      </c>
      <c r="N73" s="78">
        <f t="shared" si="15"/>
        <v>464626.49000000005</v>
      </c>
      <c r="O73" s="78">
        <f t="shared" si="15"/>
        <v>464626.49000000005</v>
      </c>
      <c r="P73" s="88" t="s">
        <v>11</v>
      </c>
    </row>
    <row r="74" spans="3:16">
      <c r="C74" s="92"/>
      <c r="E74" s="9">
        <v>5150</v>
      </c>
      <c r="F74" s="84" t="s">
        <v>74</v>
      </c>
      <c r="G74" s="38">
        <f>'Benchmarking Calculations'!G40</f>
        <v>1617151.62</v>
      </c>
      <c r="H74" s="38">
        <f>'Benchmarking Calculations'!H40</f>
        <v>1370915.69</v>
      </c>
      <c r="I74" s="78">
        <v>1677433.23</v>
      </c>
      <c r="J74" s="196">
        <v>1726405.4500000002</v>
      </c>
      <c r="K74" s="78">
        <f t="shared" si="15"/>
        <v>1726405.4500000002</v>
      </c>
      <c r="L74" s="78">
        <f t="shared" si="15"/>
        <v>1726405.4500000002</v>
      </c>
      <c r="M74" s="78">
        <f t="shared" si="15"/>
        <v>1726405.4500000002</v>
      </c>
      <c r="N74" s="78">
        <f t="shared" si="15"/>
        <v>1726405.4500000002</v>
      </c>
      <c r="O74" s="78">
        <f t="shared" si="15"/>
        <v>1726405.4500000002</v>
      </c>
      <c r="P74" s="88" t="s">
        <v>11</v>
      </c>
    </row>
    <row r="75" spans="3:16">
      <c r="C75" s="92"/>
      <c r="E75" s="9">
        <v>5155</v>
      </c>
      <c r="F75" s="84" t="s">
        <v>75</v>
      </c>
      <c r="G75" s="38">
        <f>'Benchmarking Calculations'!G41</f>
        <v>616677.31000000006</v>
      </c>
      <c r="H75" s="38">
        <f>'Benchmarking Calculations'!H41</f>
        <v>1199171.5</v>
      </c>
      <c r="I75" s="78">
        <v>875341.26000000013</v>
      </c>
      <c r="J75" s="196">
        <v>900894.64000000013</v>
      </c>
      <c r="K75" s="78">
        <f t="shared" si="15"/>
        <v>900894.64000000013</v>
      </c>
      <c r="L75" s="78">
        <f t="shared" si="15"/>
        <v>900894.64000000013</v>
      </c>
      <c r="M75" s="78">
        <f t="shared" si="15"/>
        <v>900894.64000000013</v>
      </c>
      <c r="N75" s="78">
        <f t="shared" si="15"/>
        <v>900894.64000000013</v>
      </c>
      <c r="O75" s="78">
        <f t="shared" si="15"/>
        <v>900894.64000000013</v>
      </c>
      <c r="P75" s="88" t="s">
        <v>11</v>
      </c>
    </row>
    <row r="76" spans="3:16">
      <c r="C76" s="92"/>
      <c r="E76" s="9">
        <v>5160</v>
      </c>
      <c r="F76" s="84" t="s">
        <v>76</v>
      </c>
      <c r="G76" s="38">
        <f>'Benchmarking Calculations'!G42</f>
        <v>113809.78</v>
      </c>
      <c r="H76" s="38">
        <f>'Benchmarking Calculations'!H42</f>
        <v>73809.490000000005</v>
      </c>
      <c r="I76" s="78">
        <v>102730.09999999999</v>
      </c>
      <c r="J76" s="196">
        <v>105843.05000000002</v>
      </c>
      <c r="K76" s="78">
        <f t="shared" si="15"/>
        <v>105843.05000000002</v>
      </c>
      <c r="L76" s="78">
        <f t="shared" si="15"/>
        <v>105843.05000000002</v>
      </c>
      <c r="M76" s="78">
        <f t="shared" si="15"/>
        <v>105843.05000000002</v>
      </c>
      <c r="N76" s="78">
        <f t="shared" si="15"/>
        <v>105843.05000000002</v>
      </c>
      <c r="O76" s="78">
        <f t="shared" si="15"/>
        <v>105843.05000000002</v>
      </c>
      <c r="P76" s="88" t="s">
        <v>11</v>
      </c>
    </row>
    <row r="77" spans="3:16">
      <c r="C77" s="92"/>
      <c r="E77" s="66">
        <v>5175</v>
      </c>
      <c r="F77" s="100" t="s">
        <v>77</v>
      </c>
      <c r="G77" s="67">
        <f>'Benchmarking Calculations'!G43</f>
        <v>808.27</v>
      </c>
      <c r="H77" s="67">
        <f>'Benchmarking Calculations'!H43</f>
        <v>1622.68</v>
      </c>
      <c r="I77" s="78">
        <v>12338.04</v>
      </c>
      <c r="J77" s="196">
        <v>12924</v>
      </c>
      <c r="K77" s="78">
        <f t="shared" si="15"/>
        <v>12924</v>
      </c>
      <c r="L77" s="78">
        <f t="shared" si="15"/>
        <v>12924</v>
      </c>
      <c r="M77" s="78">
        <f t="shared" si="15"/>
        <v>12924</v>
      </c>
      <c r="N77" s="78">
        <f t="shared" si="15"/>
        <v>12924</v>
      </c>
      <c r="O77" s="78">
        <f t="shared" si="15"/>
        <v>12924</v>
      </c>
      <c r="P77" s="88" t="s">
        <v>11</v>
      </c>
    </row>
    <row r="78" spans="3:16">
      <c r="C78" s="92"/>
      <c r="E78" s="12"/>
      <c r="F78" s="13" t="s">
        <v>78</v>
      </c>
      <c r="G78" s="65">
        <f>'Benchmarking Calculations'!G44</f>
        <v>9080755.5299999993</v>
      </c>
      <c r="H78" s="65">
        <f>'Benchmarking Calculations'!H44</f>
        <v>9841273.0299999993</v>
      </c>
      <c r="I78" s="52">
        <f>SUM(I65:I77)</f>
        <v>10794755.969999999</v>
      </c>
      <c r="J78" s="195">
        <f t="shared" ref="J78:N78" si="19">SUM(J65:J77)</f>
        <v>11208831.720000003</v>
      </c>
      <c r="K78" s="52">
        <f t="shared" si="19"/>
        <v>11208831.720000003</v>
      </c>
      <c r="L78" s="52">
        <f t="shared" si="19"/>
        <v>11208831.720000003</v>
      </c>
      <c r="M78" s="52">
        <f t="shared" si="19"/>
        <v>11208831.720000003</v>
      </c>
      <c r="N78" s="52">
        <f t="shared" si="19"/>
        <v>11208831.720000003</v>
      </c>
      <c r="O78" s="52">
        <f>SUM(O65:O77)</f>
        <v>11208831.720000003</v>
      </c>
      <c r="P78" s="88" t="s">
        <v>29</v>
      </c>
    </row>
    <row r="79" spans="3:16">
      <c r="C79" s="92"/>
      <c r="E79" s="9">
        <v>5305</v>
      </c>
      <c r="F79" s="9" t="s">
        <v>79</v>
      </c>
      <c r="G79" s="38">
        <f>'Benchmarking Calculations'!G45</f>
        <v>434071.37</v>
      </c>
      <c r="H79" s="38">
        <f>'Benchmarking Calculations'!H45</f>
        <v>392976.91</v>
      </c>
      <c r="I79" s="78">
        <v>0</v>
      </c>
      <c r="J79" s="196">
        <v>0</v>
      </c>
      <c r="K79" s="78">
        <f t="shared" si="15"/>
        <v>0</v>
      </c>
      <c r="L79" s="78">
        <f t="shared" si="15"/>
        <v>0</v>
      </c>
      <c r="M79" s="78">
        <f t="shared" si="15"/>
        <v>0</v>
      </c>
      <c r="N79" s="78">
        <f t="shared" si="15"/>
        <v>0</v>
      </c>
      <c r="O79" s="78">
        <f t="shared" si="15"/>
        <v>0</v>
      </c>
      <c r="P79" s="88" t="s">
        <v>11</v>
      </c>
    </row>
    <row r="80" spans="3:16">
      <c r="C80" s="92"/>
      <c r="E80" s="9">
        <v>5310</v>
      </c>
      <c r="F80" s="9" t="s">
        <v>80</v>
      </c>
      <c r="G80" s="38">
        <f>'Benchmarking Calculations'!G46</f>
        <v>1737313.17</v>
      </c>
      <c r="H80" s="38">
        <f>'Benchmarking Calculations'!H46</f>
        <v>2015009.79</v>
      </c>
      <c r="I80" s="78">
        <v>2214667.6</v>
      </c>
      <c r="J80" s="196">
        <v>2017212</v>
      </c>
      <c r="K80" s="78">
        <f t="shared" si="15"/>
        <v>2017212</v>
      </c>
      <c r="L80" s="78">
        <f t="shared" si="15"/>
        <v>2017212</v>
      </c>
      <c r="M80" s="78">
        <f t="shared" si="15"/>
        <v>2017212</v>
      </c>
      <c r="N80" s="78">
        <f t="shared" si="15"/>
        <v>2017212</v>
      </c>
      <c r="O80" s="78">
        <f t="shared" si="15"/>
        <v>2017212</v>
      </c>
      <c r="P80" s="88" t="s">
        <v>11</v>
      </c>
    </row>
    <row r="81" spans="3:16">
      <c r="C81" s="92"/>
      <c r="E81" s="9">
        <v>5315</v>
      </c>
      <c r="F81" s="9" t="s">
        <v>81</v>
      </c>
      <c r="G81" s="38">
        <f>'Benchmarking Calculations'!G47</f>
        <v>1562976.67</v>
      </c>
      <c r="H81" s="38">
        <f>'Benchmarking Calculations'!H47</f>
        <v>1861731.79</v>
      </c>
      <c r="I81" s="78">
        <v>3305826.6100000003</v>
      </c>
      <c r="J81" s="196">
        <v>3654227</v>
      </c>
      <c r="K81" s="78">
        <f t="shared" si="15"/>
        <v>3654227</v>
      </c>
      <c r="L81" s="78">
        <f t="shared" si="15"/>
        <v>3654227</v>
      </c>
      <c r="M81" s="78">
        <f t="shared" si="15"/>
        <v>3654227</v>
      </c>
      <c r="N81" s="78">
        <f t="shared" si="15"/>
        <v>3654227</v>
      </c>
      <c r="O81" s="78">
        <f t="shared" si="15"/>
        <v>3654227</v>
      </c>
      <c r="P81" s="88" t="s">
        <v>11</v>
      </c>
    </row>
    <row r="82" spans="3:16">
      <c r="C82" s="92"/>
      <c r="E82" s="9">
        <v>5320</v>
      </c>
      <c r="F82" s="9" t="s">
        <v>82</v>
      </c>
      <c r="G82" s="38">
        <f>'Benchmarking Calculations'!G48</f>
        <v>753983.87</v>
      </c>
      <c r="H82" s="38">
        <f>'Benchmarking Calculations'!H48</f>
        <v>1193856.3700000001</v>
      </c>
      <c r="I82" s="78">
        <v>1347161.39</v>
      </c>
      <c r="J82" s="196">
        <v>1388861</v>
      </c>
      <c r="K82" s="78">
        <f t="shared" si="15"/>
        <v>1388861</v>
      </c>
      <c r="L82" s="78">
        <f t="shared" si="15"/>
        <v>1388861</v>
      </c>
      <c r="M82" s="78">
        <f t="shared" si="15"/>
        <v>1388861</v>
      </c>
      <c r="N82" s="78">
        <f t="shared" si="15"/>
        <v>1388861</v>
      </c>
      <c r="O82" s="78">
        <f t="shared" si="15"/>
        <v>1388861</v>
      </c>
      <c r="P82" s="88" t="s">
        <v>11</v>
      </c>
    </row>
    <row r="83" spans="3:16">
      <c r="C83" s="92"/>
      <c r="E83" s="9">
        <v>5325</v>
      </c>
      <c r="F83" s="9" t="s">
        <v>83</v>
      </c>
      <c r="G83" s="38">
        <f>'Benchmarking Calculations'!G49</f>
        <v>0</v>
      </c>
      <c r="H83" s="38">
        <f>'Benchmarking Calculations'!H49</f>
        <v>0</v>
      </c>
      <c r="I83" s="78">
        <f t="shared" ref="I83:I85" si="20">H83</f>
        <v>0</v>
      </c>
      <c r="J83" s="196">
        <f t="shared" si="15"/>
        <v>0</v>
      </c>
      <c r="K83" s="78">
        <f t="shared" si="15"/>
        <v>0</v>
      </c>
      <c r="L83" s="78">
        <f t="shared" si="15"/>
        <v>0</v>
      </c>
      <c r="M83" s="78">
        <f t="shared" si="15"/>
        <v>0</v>
      </c>
      <c r="N83" s="78">
        <f t="shared" si="15"/>
        <v>0</v>
      </c>
      <c r="O83" s="78">
        <f t="shared" si="15"/>
        <v>0</v>
      </c>
      <c r="P83" s="88" t="s">
        <v>11</v>
      </c>
    </row>
    <row r="84" spans="3:16">
      <c r="C84" s="92"/>
      <c r="E84" s="9">
        <v>5330</v>
      </c>
      <c r="F84" s="9" t="s">
        <v>84</v>
      </c>
      <c r="G84" s="38">
        <f>'Benchmarking Calculations'!G50</f>
        <v>-53692</v>
      </c>
      <c r="H84" s="38">
        <f>'Benchmarking Calculations'!H50</f>
        <v>-74840</v>
      </c>
      <c r="I84" s="78">
        <v>-37900</v>
      </c>
      <c r="J84" s="196">
        <v>-67900</v>
      </c>
      <c r="K84" s="78">
        <f t="shared" si="15"/>
        <v>-67900</v>
      </c>
      <c r="L84" s="78">
        <f t="shared" si="15"/>
        <v>-67900</v>
      </c>
      <c r="M84" s="78">
        <f t="shared" si="15"/>
        <v>-67900</v>
      </c>
      <c r="N84" s="78">
        <f t="shared" si="15"/>
        <v>-67900</v>
      </c>
      <c r="O84" s="78">
        <f t="shared" si="15"/>
        <v>-67900</v>
      </c>
      <c r="P84" s="88" t="s">
        <v>11</v>
      </c>
    </row>
    <row r="85" spans="3:16">
      <c r="C85" s="92"/>
      <c r="E85" s="66">
        <v>5340</v>
      </c>
      <c r="F85" s="66" t="s">
        <v>85</v>
      </c>
      <c r="G85" s="67">
        <f>'Benchmarking Calculations'!G51</f>
        <v>0</v>
      </c>
      <c r="H85" s="67">
        <f>'Benchmarking Calculations'!H51</f>
        <v>0</v>
      </c>
      <c r="I85" s="78">
        <f t="shared" si="20"/>
        <v>0</v>
      </c>
      <c r="J85" s="196">
        <f t="shared" si="15"/>
        <v>0</v>
      </c>
      <c r="K85" s="78">
        <f t="shared" si="15"/>
        <v>0</v>
      </c>
      <c r="L85" s="78">
        <f t="shared" si="15"/>
        <v>0</v>
      </c>
      <c r="M85" s="78">
        <f t="shared" si="15"/>
        <v>0</v>
      </c>
      <c r="N85" s="78">
        <f t="shared" ref="J85:O100" si="21">M85</f>
        <v>0</v>
      </c>
      <c r="O85" s="78">
        <f t="shared" si="21"/>
        <v>0</v>
      </c>
      <c r="P85" s="88" t="s">
        <v>11</v>
      </c>
    </row>
    <row r="86" spans="3:16">
      <c r="C86" s="92"/>
      <c r="E86" s="12"/>
      <c r="F86" s="13" t="s">
        <v>86</v>
      </c>
      <c r="G86" s="65">
        <f>'Benchmarking Calculations'!G52</f>
        <v>4434653.08</v>
      </c>
      <c r="H86" s="65">
        <f>'Benchmarking Calculations'!H52</f>
        <v>5388734.8600000003</v>
      </c>
      <c r="I86" s="52">
        <f>SUM(I79:I85)</f>
        <v>6829755.6000000006</v>
      </c>
      <c r="J86" s="195">
        <f t="shared" ref="J86:N86" si="22">SUM(J79:J85)</f>
        <v>6992400</v>
      </c>
      <c r="K86" s="52">
        <f t="shared" si="22"/>
        <v>6992400</v>
      </c>
      <c r="L86" s="52">
        <f t="shared" si="22"/>
        <v>6992400</v>
      </c>
      <c r="M86" s="52">
        <f t="shared" si="22"/>
        <v>6992400</v>
      </c>
      <c r="N86" s="52">
        <f t="shared" si="22"/>
        <v>6992400</v>
      </c>
      <c r="O86" s="52">
        <f t="shared" ref="O86" si="23">SUM(O79:O85)</f>
        <v>6992400</v>
      </c>
      <c r="P86" s="88" t="s">
        <v>29</v>
      </c>
    </row>
    <row r="87" spans="3:16">
      <c r="C87" s="92"/>
      <c r="E87" s="9">
        <v>5405</v>
      </c>
      <c r="F87" s="9" t="s">
        <v>87</v>
      </c>
      <c r="G87" s="38">
        <f>'Benchmarking Calculations'!G53</f>
        <v>0</v>
      </c>
      <c r="H87" s="38">
        <f>'Benchmarking Calculations'!H53</f>
        <v>0</v>
      </c>
      <c r="I87" s="78">
        <f>H87</f>
        <v>0</v>
      </c>
      <c r="J87" s="196">
        <f t="shared" si="21"/>
        <v>0</v>
      </c>
      <c r="K87" s="78">
        <f t="shared" si="21"/>
        <v>0</v>
      </c>
      <c r="L87" s="78">
        <f t="shared" si="21"/>
        <v>0</v>
      </c>
      <c r="M87" s="78">
        <f t="shared" si="21"/>
        <v>0</v>
      </c>
      <c r="N87" s="78">
        <f t="shared" si="21"/>
        <v>0</v>
      </c>
      <c r="O87" s="78">
        <f t="shared" si="21"/>
        <v>0</v>
      </c>
      <c r="P87" s="88" t="s">
        <v>11</v>
      </c>
    </row>
    <row r="88" spans="3:16">
      <c r="C88" s="92"/>
      <c r="E88" s="9">
        <v>5410</v>
      </c>
      <c r="F88" s="9" t="s">
        <v>88</v>
      </c>
      <c r="G88" s="38">
        <f>'Benchmarking Calculations'!G54</f>
        <v>183183.07</v>
      </c>
      <c r="H88" s="38">
        <f>'Benchmarking Calculations'!H54</f>
        <v>247380.09</v>
      </c>
      <c r="I88" s="78">
        <v>280000</v>
      </c>
      <c r="J88" s="196">
        <v>280000</v>
      </c>
      <c r="K88" s="78">
        <f t="shared" si="21"/>
        <v>280000</v>
      </c>
      <c r="L88" s="78">
        <f t="shared" si="21"/>
        <v>280000</v>
      </c>
      <c r="M88" s="78">
        <f t="shared" si="21"/>
        <v>280000</v>
      </c>
      <c r="N88" s="78">
        <f t="shared" si="21"/>
        <v>280000</v>
      </c>
      <c r="O88" s="78">
        <f t="shared" si="21"/>
        <v>280000</v>
      </c>
      <c r="P88" s="88" t="s">
        <v>11</v>
      </c>
    </row>
    <row r="89" spans="3:16">
      <c r="C89" s="92"/>
      <c r="E89" s="9">
        <v>5420</v>
      </c>
      <c r="F89" s="9" t="s">
        <v>89</v>
      </c>
      <c r="G89" s="38">
        <f>'Benchmarking Calculations'!G55</f>
        <v>13783.8</v>
      </c>
      <c r="H89" s="38">
        <f>'Benchmarking Calculations'!H55</f>
        <v>14175.97</v>
      </c>
      <c r="I89" s="78">
        <v>0</v>
      </c>
      <c r="J89" s="196">
        <v>0</v>
      </c>
      <c r="K89" s="78">
        <f t="shared" si="21"/>
        <v>0</v>
      </c>
      <c r="L89" s="78">
        <f t="shared" si="21"/>
        <v>0</v>
      </c>
      <c r="M89" s="78">
        <f t="shared" si="21"/>
        <v>0</v>
      </c>
      <c r="N89" s="78">
        <f t="shared" si="21"/>
        <v>0</v>
      </c>
      <c r="O89" s="78">
        <f t="shared" si="21"/>
        <v>0</v>
      </c>
      <c r="P89" s="88" t="s">
        <v>11</v>
      </c>
    </row>
    <row r="90" spans="3:16">
      <c r="C90" s="92"/>
      <c r="E90" s="66">
        <v>5425</v>
      </c>
      <c r="F90" s="66" t="s">
        <v>90</v>
      </c>
      <c r="G90" s="67">
        <f>'Benchmarking Calculations'!G56</f>
        <v>0</v>
      </c>
      <c r="H90" s="67">
        <f>'Benchmarking Calculations'!H56</f>
        <v>0</v>
      </c>
      <c r="I90" s="78">
        <f>H90</f>
        <v>0</v>
      </c>
      <c r="J90" s="196">
        <f t="shared" si="21"/>
        <v>0</v>
      </c>
      <c r="K90" s="78">
        <f t="shared" si="21"/>
        <v>0</v>
      </c>
      <c r="L90" s="78">
        <f t="shared" si="21"/>
        <v>0</v>
      </c>
      <c r="M90" s="78">
        <f t="shared" si="21"/>
        <v>0</v>
      </c>
      <c r="N90" s="78">
        <f t="shared" si="21"/>
        <v>0</v>
      </c>
      <c r="O90" s="78">
        <f t="shared" si="21"/>
        <v>0</v>
      </c>
      <c r="P90" s="88" t="s">
        <v>11</v>
      </c>
    </row>
    <row r="91" spans="3:16">
      <c r="C91" s="92"/>
      <c r="E91" s="12"/>
      <c r="F91" s="13" t="s">
        <v>91</v>
      </c>
      <c r="G91" s="65">
        <f>'Benchmarking Calculations'!G57</f>
        <v>196966.87</v>
      </c>
      <c r="H91" s="65">
        <f>'Benchmarking Calculations'!H57</f>
        <v>261556.06</v>
      </c>
      <c r="I91" s="52">
        <f>SUM(I87:I90)</f>
        <v>280000</v>
      </c>
      <c r="J91" s="195">
        <f t="shared" ref="J91:N91" si="24">SUM(J87:J90)</f>
        <v>280000</v>
      </c>
      <c r="K91" s="52">
        <f t="shared" si="24"/>
        <v>280000</v>
      </c>
      <c r="L91" s="52">
        <f t="shared" si="24"/>
        <v>280000</v>
      </c>
      <c r="M91" s="52">
        <f t="shared" si="24"/>
        <v>280000</v>
      </c>
      <c r="N91" s="52">
        <f t="shared" si="24"/>
        <v>280000</v>
      </c>
      <c r="O91" s="52">
        <f t="shared" ref="O91" si="25">SUM(O87:O90)</f>
        <v>280000</v>
      </c>
      <c r="P91" s="88" t="s">
        <v>29</v>
      </c>
    </row>
    <row r="92" spans="3:16">
      <c r="C92" s="92"/>
      <c r="E92" s="9">
        <v>5605</v>
      </c>
      <c r="F92" s="9" t="s">
        <v>92</v>
      </c>
      <c r="G92" s="38">
        <f>'Benchmarking Calculations'!G58</f>
        <v>2020698.27</v>
      </c>
      <c r="H92" s="38">
        <f>'Benchmarking Calculations'!H58</f>
        <v>2332354.71</v>
      </c>
      <c r="I92" s="78">
        <v>249300</v>
      </c>
      <c r="J92" s="196">
        <v>252200</v>
      </c>
      <c r="K92" s="78">
        <f t="shared" si="21"/>
        <v>252200</v>
      </c>
      <c r="L92" s="78">
        <f t="shared" si="21"/>
        <v>252200</v>
      </c>
      <c r="M92" s="78">
        <f t="shared" si="21"/>
        <v>252200</v>
      </c>
      <c r="N92" s="78">
        <f t="shared" si="21"/>
        <v>252200</v>
      </c>
      <c r="O92" s="78">
        <f t="shared" si="21"/>
        <v>252200</v>
      </c>
      <c r="P92" s="88" t="s">
        <v>11</v>
      </c>
    </row>
    <row r="93" spans="3:16">
      <c r="C93" s="92"/>
      <c r="E93" s="9">
        <v>5610</v>
      </c>
      <c r="F93" s="9" t="s">
        <v>93</v>
      </c>
      <c r="G93" s="38">
        <f>'Benchmarking Calculations'!G59</f>
        <v>2775368.61</v>
      </c>
      <c r="H93" s="38">
        <f>'Benchmarking Calculations'!H59</f>
        <v>3197331.09</v>
      </c>
      <c r="I93" s="78">
        <v>0</v>
      </c>
      <c r="J93" s="196">
        <v>0</v>
      </c>
      <c r="K93" s="78">
        <f t="shared" si="21"/>
        <v>0</v>
      </c>
      <c r="L93" s="78">
        <f t="shared" si="21"/>
        <v>0</v>
      </c>
      <c r="M93" s="78">
        <f t="shared" si="21"/>
        <v>0</v>
      </c>
      <c r="N93" s="78">
        <f t="shared" si="21"/>
        <v>0</v>
      </c>
      <c r="O93" s="78">
        <f t="shared" si="21"/>
        <v>0</v>
      </c>
      <c r="P93" s="88" t="s">
        <v>11</v>
      </c>
    </row>
    <row r="94" spans="3:16">
      <c r="C94" s="92"/>
      <c r="E94" s="9">
        <v>5615</v>
      </c>
      <c r="F94" s="9" t="s">
        <v>94</v>
      </c>
      <c r="G94" s="38">
        <f>'Benchmarking Calculations'!G60</f>
        <v>5954569.8099999996</v>
      </c>
      <c r="H94" s="38">
        <f>'Benchmarking Calculations'!H60</f>
        <v>6960365.1399999997</v>
      </c>
      <c r="I94" s="78">
        <v>13478300</v>
      </c>
      <c r="J94" s="196">
        <v>15108000</v>
      </c>
      <c r="K94" s="78">
        <f t="shared" si="21"/>
        <v>15108000</v>
      </c>
      <c r="L94" s="78">
        <f t="shared" si="21"/>
        <v>15108000</v>
      </c>
      <c r="M94" s="78">
        <f t="shared" si="21"/>
        <v>15108000</v>
      </c>
      <c r="N94" s="78">
        <f t="shared" si="21"/>
        <v>15108000</v>
      </c>
      <c r="O94" s="78">
        <f t="shared" si="21"/>
        <v>15108000</v>
      </c>
      <c r="P94" s="88" t="s">
        <v>11</v>
      </c>
    </row>
    <row r="95" spans="3:16">
      <c r="C95" s="92"/>
      <c r="E95" s="9">
        <v>5620</v>
      </c>
      <c r="F95" s="9" t="s">
        <v>95</v>
      </c>
      <c r="G95" s="38">
        <f>'Benchmarking Calculations'!G61</f>
        <v>3673240.72</v>
      </c>
      <c r="H95" s="38">
        <f>'Benchmarking Calculations'!H61</f>
        <v>3042151.41</v>
      </c>
      <c r="I95" s="78">
        <v>3599866.3400000003</v>
      </c>
      <c r="J95" s="196">
        <v>3803264</v>
      </c>
      <c r="K95" s="78">
        <f t="shared" si="21"/>
        <v>3803264</v>
      </c>
      <c r="L95" s="78">
        <f t="shared" si="21"/>
        <v>3803264</v>
      </c>
      <c r="M95" s="78">
        <f t="shared" si="21"/>
        <v>3803264</v>
      </c>
      <c r="N95" s="78">
        <f t="shared" si="21"/>
        <v>3803264</v>
      </c>
      <c r="O95" s="78">
        <f t="shared" si="21"/>
        <v>3803264</v>
      </c>
      <c r="P95" s="88" t="s">
        <v>11</v>
      </c>
    </row>
    <row r="96" spans="3:16">
      <c r="C96" s="92"/>
      <c r="E96" s="9">
        <v>5625</v>
      </c>
      <c r="F96" s="9" t="s">
        <v>96</v>
      </c>
      <c r="G96" s="38">
        <f>'Benchmarking Calculations'!G62</f>
        <v>0</v>
      </c>
      <c r="H96" s="38">
        <f>'Benchmarking Calculations'!H62</f>
        <v>0</v>
      </c>
      <c r="I96" s="78">
        <f t="shared" ref="I96:I108" si="26">H96</f>
        <v>0</v>
      </c>
      <c r="J96" s="196">
        <f t="shared" si="21"/>
        <v>0</v>
      </c>
      <c r="K96" s="78">
        <f t="shared" si="21"/>
        <v>0</v>
      </c>
      <c r="L96" s="78">
        <f t="shared" si="21"/>
        <v>0</v>
      </c>
      <c r="M96" s="78">
        <f t="shared" si="21"/>
        <v>0</v>
      </c>
      <c r="N96" s="78">
        <f t="shared" si="21"/>
        <v>0</v>
      </c>
      <c r="O96" s="78">
        <f t="shared" si="21"/>
        <v>0</v>
      </c>
      <c r="P96" s="88" t="s">
        <v>11</v>
      </c>
    </row>
    <row r="97" spans="3:16">
      <c r="C97" s="92"/>
      <c r="E97" s="9">
        <v>5630</v>
      </c>
      <c r="F97" s="9" t="s">
        <v>97</v>
      </c>
      <c r="G97" s="38">
        <f>'Benchmarking Calculations'!G63</f>
        <v>1628724.71</v>
      </c>
      <c r="H97" s="38">
        <f>'Benchmarking Calculations'!H63</f>
        <v>2601549.48</v>
      </c>
      <c r="I97" s="78">
        <v>2249300</v>
      </c>
      <c r="J97" s="196">
        <v>1996700</v>
      </c>
      <c r="K97" s="78">
        <f t="shared" si="21"/>
        <v>1996700</v>
      </c>
      <c r="L97" s="78">
        <f t="shared" si="21"/>
        <v>1996700</v>
      </c>
      <c r="M97" s="78">
        <f t="shared" si="21"/>
        <v>1996700</v>
      </c>
      <c r="N97" s="78">
        <f t="shared" si="21"/>
        <v>1996700</v>
      </c>
      <c r="O97" s="78">
        <f t="shared" si="21"/>
        <v>1996700</v>
      </c>
      <c r="P97" s="88" t="s">
        <v>11</v>
      </c>
    </row>
    <row r="98" spans="3:16">
      <c r="C98" s="92"/>
      <c r="E98" s="9">
        <v>5640</v>
      </c>
      <c r="F98" s="9" t="s">
        <v>98</v>
      </c>
      <c r="G98" s="38">
        <f>'Benchmarking Calculations'!G64</f>
        <v>649647.52</v>
      </c>
      <c r="H98" s="38">
        <f>'Benchmarking Calculations'!H64</f>
        <v>781312.98</v>
      </c>
      <c r="I98" s="78">
        <v>1042500</v>
      </c>
      <c r="J98" s="196">
        <v>1119700</v>
      </c>
      <c r="K98" s="78">
        <f t="shared" si="21"/>
        <v>1119700</v>
      </c>
      <c r="L98" s="78">
        <f t="shared" si="21"/>
        <v>1119700</v>
      </c>
      <c r="M98" s="78">
        <f t="shared" si="21"/>
        <v>1119700</v>
      </c>
      <c r="N98" s="78">
        <f t="shared" si="21"/>
        <v>1119700</v>
      </c>
      <c r="O98" s="78">
        <f t="shared" si="21"/>
        <v>1119700</v>
      </c>
      <c r="P98" s="88" t="s">
        <v>11</v>
      </c>
    </row>
    <row r="99" spans="3:16">
      <c r="C99" s="92"/>
      <c r="E99" s="9">
        <v>5645</v>
      </c>
      <c r="F99" s="9" t="s">
        <v>99</v>
      </c>
      <c r="G99" s="38">
        <f>'Benchmarking Calculations'!G65</f>
        <v>89587.46</v>
      </c>
      <c r="H99" s="38">
        <f>'Benchmarking Calculations'!H65</f>
        <v>163053.32999999999</v>
      </c>
      <c r="I99" s="78">
        <v>200200</v>
      </c>
      <c r="J99" s="196">
        <v>207700</v>
      </c>
      <c r="K99" s="78">
        <f t="shared" si="21"/>
        <v>207700</v>
      </c>
      <c r="L99" s="78">
        <f t="shared" si="21"/>
        <v>207700</v>
      </c>
      <c r="M99" s="78">
        <f t="shared" si="21"/>
        <v>207700</v>
      </c>
      <c r="N99" s="78">
        <f t="shared" si="21"/>
        <v>207700</v>
      </c>
      <c r="O99" s="78">
        <f t="shared" si="21"/>
        <v>207700</v>
      </c>
      <c r="P99" s="88" t="s">
        <v>11</v>
      </c>
    </row>
    <row r="100" spans="3:16">
      <c r="C100" s="92"/>
      <c r="E100" s="9">
        <v>5646</v>
      </c>
      <c r="F100" s="9" t="s">
        <v>100</v>
      </c>
      <c r="G100" s="38">
        <f>'Benchmarking Calculations'!G66</f>
        <v>0</v>
      </c>
      <c r="H100" s="38">
        <f>'Benchmarking Calculations'!H66</f>
        <v>0</v>
      </c>
      <c r="I100" s="78">
        <f t="shared" si="26"/>
        <v>0</v>
      </c>
      <c r="J100" s="196">
        <f t="shared" si="21"/>
        <v>0</v>
      </c>
      <c r="K100" s="78">
        <f t="shared" si="21"/>
        <v>0</v>
      </c>
      <c r="L100" s="78">
        <f t="shared" si="21"/>
        <v>0</v>
      </c>
      <c r="M100" s="78">
        <f t="shared" si="21"/>
        <v>0</v>
      </c>
      <c r="N100" s="78">
        <f t="shared" si="21"/>
        <v>0</v>
      </c>
      <c r="O100" s="78">
        <f t="shared" si="21"/>
        <v>0</v>
      </c>
      <c r="P100" s="88" t="s">
        <v>11</v>
      </c>
    </row>
    <row r="101" spans="3:16">
      <c r="C101" s="92"/>
      <c r="E101" s="9">
        <v>5647</v>
      </c>
      <c r="F101" s="9" t="s">
        <v>101</v>
      </c>
      <c r="G101" s="38">
        <f>'Benchmarking Calculations'!G67</f>
        <v>0</v>
      </c>
      <c r="H101" s="38">
        <f>'Benchmarking Calculations'!H67</f>
        <v>0</v>
      </c>
      <c r="I101" s="78">
        <f t="shared" si="26"/>
        <v>0</v>
      </c>
      <c r="J101" s="196">
        <f t="shared" ref="J101:O110" si="27">I101</f>
        <v>0</v>
      </c>
      <c r="K101" s="78">
        <f t="shared" si="27"/>
        <v>0</v>
      </c>
      <c r="L101" s="78">
        <f t="shared" si="27"/>
        <v>0</v>
      </c>
      <c r="M101" s="78">
        <f t="shared" si="27"/>
        <v>0</v>
      </c>
      <c r="N101" s="78">
        <f t="shared" si="27"/>
        <v>0</v>
      </c>
      <c r="O101" s="78">
        <f t="shared" si="27"/>
        <v>0</v>
      </c>
      <c r="P101" s="88" t="s">
        <v>11</v>
      </c>
    </row>
    <row r="102" spans="3:16">
      <c r="C102" s="92"/>
      <c r="E102" s="9">
        <v>5650</v>
      </c>
      <c r="F102" s="9" t="s">
        <v>102</v>
      </c>
      <c r="G102" s="38">
        <f>'Benchmarking Calculations'!G68</f>
        <v>0</v>
      </c>
      <c r="H102" s="38">
        <f>'Benchmarking Calculations'!H68</f>
        <v>0</v>
      </c>
      <c r="I102" s="78">
        <f t="shared" si="26"/>
        <v>0</v>
      </c>
      <c r="J102" s="196">
        <f t="shared" si="27"/>
        <v>0</v>
      </c>
      <c r="K102" s="78">
        <f t="shared" si="27"/>
        <v>0</v>
      </c>
      <c r="L102" s="78">
        <f t="shared" si="27"/>
        <v>0</v>
      </c>
      <c r="M102" s="78">
        <f t="shared" si="27"/>
        <v>0</v>
      </c>
      <c r="N102" s="78">
        <f t="shared" si="27"/>
        <v>0</v>
      </c>
      <c r="O102" s="78">
        <f t="shared" si="27"/>
        <v>0</v>
      </c>
      <c r="P102" s="88" t="s">
        <v>11</v>
      </c>
    </row>
    <row r="103" spans="3:16">
      <c r="C103" s="92"/>
      <c r="E103" s="9">
        <v>5655</v>
      </c>
      <c r="F103" s="9" t="s">
        <v>103</v>
      </c>
      <c r="G103" s="38">
        <f>'Benchmarking Calculations'!G69</f>
        <v>985279.12</v>
      </c>
      <c r="H103" s="38">
        <f>'Benchmarking Calculations'!H69</f>
        <v>1159811.1599999999</v>
      </c>
      <c r="I103" s="78">
        <v>1277200</v>
      </c>
      <c r="J103" s="196">
        <v>1473300</v>
      </c>
      <c r="K103" s="78">
        <f t="shared" si="27"/>
        <v>1473300</v>
      </c>
      <c r="L103" s="78">
        <f t="shared" si="27"/>
        <v>1473300</v>
      </c>
      <c r="M103" s="78">
        <f t="shared" si="27"/>
        <v>1473300</v>
      </c>
      <c r="N103" s="78">
        <f t="shared" si="27"/>
        <v>1473300</v>
      </c>
      <c r="O103" s="78">
        <f t="shared" si="27"/>
        <v>1473300</v>
      </c>
      <c r="P103" s="88" t="s">
        <v>11</v>
      </c>
    </row>
    <row r="104" spans="3:16">
      <c r="C104" s="92"/>
      <c r="E104" s="9">
        <v>5665</v>
      </c>
      <c r="F104" s="9" t="s">
        <v>104</v>
      </c>
      <c r="G104" s="38">
        <f>'Benchmarking Calculations'!G70</f>
        <v>933987.75</v>
      </c>
      <c r="H104" s="38">
        <f>'Benchmarking Calculations'!H70</f>
        <v>1051280.5900000001</v>
      </c>
      <c r="I104" s="78">
        <v>2071299.97</v>
      </c>
      <c r="J104" s="196">
        <v>2269100</v>
      </c>
      <c r="K104" s="78">
        <f t="shared" si="27"/>
        <v>2269100</v>
      </c>
      <c r="L104" s="78">
        <f t="shared" si="27"/>
        <v>2269100</v>
      </c>
      <c r="M104" s="78">
        <f t="shared" si="27"/>
        <v>2269100</v>
      </c>
      <c r="N104" s="78">
        <f t="shared" si="27"/>
        <v>2269100</v>
      </c>
      <c r="O104" s="78">
        <f t="shared" si="27"/>
        <v>2269100</v>
      </c>
      <c r="P104" s="88" t="s">
        <v>11</v>
      </c>
    </row>
    <row r="105" spans="3:16">
      <c r="C105" s="92"/>
      <c r="E105" s="9">
        <v>5670</v>
      </c>
      <c r="F105" s="9" t="s">
        <v>105</v>
      </c>
      <c r="G105" s="38">
        <f>'Benchmarking Calculations'!G71</f>
        <v>0</v>
      </c>
      <c r="H105" s="38">
        <f>'Benchmarking Calculations'!H71</f>
        <v>0</v>
      </c>
      <c r="I105" s="78">
        <f t="shared" si="26"/>
        <v>0</v>
      </c>
      <c r="J105" s="196">
        <f t="shared" si="27"/>
        <v>0</v>
      </c>
      <c r="K105" s="78">
        <f t="shared" si="27"/>
        <v>0</v>
      </c>
      <c r="L105" s="78">
        <f t="shared" si="27"/>
        <v>0</v>
      </c>
      <c r="M105" s="78">
        <f t="shared" si="27"/>
        <v>0</v>
      </c>
      <c r="N105" s="78">
        <f t="shared" si="27"/>
        <v>0</v>
      </c>
      <c r="O105" s="78">
        <f t="shared" si="27"/>
        <v>0</v>
      </c>
      <c r="P105" s="88" t="s">
        <v>11</v>
      </c>
    </row>
    <row r="106" spans="3:16">
      <c r="C106" s="92"/>
      <c r="E106" s="9">
        <v>5672</v>
      </c>
      <c r="F106" s="9" t="s">
        <v>106</v>
      </c>
      <c r="G106" s="38">
        <f>'Benchmarking Calculations'!G72</f>
        <v>0</v>
      </c>
      <c r="H106" s="38">
        <f>'Benchmarking Calculations'!H72</f>
        <v>0</v>
      </c>
      <c r="I106" s="78">
        <f t="shared" si="26"/>
        <v>0</v>
      </c>
      <c r="J106" s="196">
        <f t="shared" si="27"/>
        <v>0</v>
      </c>
      <c r="K106" s="78">
        <f t="shared" si="27"/>
        <v>0</v>
      </c>
      <c r="L106" s="78">
        <f t="shared" si="27"/>
        <v>0</v>
      </c>
      <c r="M106" s="78">
        <f t="shared" si="27"/>
        <v>0</v>
      </c>
      <c r="N106" s="78">
        <f t="shared" si="27"/>
        <v>0</v>
      </c>
      <c r="O106" s="78">
        <f t="shared" si="27"/>
        <v>0</v>
      </c>
      <c r="P106" s="88" t="s">
        <v>11</v>
      </c>
    </row>
    <row r="107" spans="3:16">
      <c r="C107" s="92"/>
      <c r="E107" s="9">
        <v>5675</v>
      </c>
      <c r="F107" s="9" t="s">
        <v>107</v>
      </c>
      <c r="G107" s="38">
        <f>'Benchmarking Calculations'!G73</f>
        <v>758800.14</v>
      </c>
      <c r="H107" s="38">
        <f>'Benchmarking Calculations'!H73</f>
        <v>757889.64</v>
      </c>
      <c r="I107" s="78">
        <v>234720.6399999999</v>
      </c>
      <c r="J107" s="196">
        <v>39759</v>
      </c>
      <c r="K107" s="78">
        <f t="shared" si="27"/>
        <v>39759</v>
      </c>
      <c r="L107" s="78">
        <f t="shared" si="27"/>
        <v>39759</v>
      </c>
      <c r="M107" s="78">
        <f t="shared" si="27"/>
        <v>39759</v>
      </c>
      <c r="N107" s="78">
        <f t="shared" si="27"/>
        <v>39759</v>
      </c>
      <c r="O107" s="78">
        <f t="shared" si="27"/>
        <v>39759</v>
      </c>
      <c r="P107" s="88" t="s">
        <v>11</v>
      </c>
    </row>
    <row r="108" spans="3:16">
      <c r="C108" s="92"/>
      <c r="E108" s="66">
        <v>5680</v>
      </c>
      <c r="F108" s="66" t="s">
        <v>108</v>
      </c>
      <c r="G108" s="67">
        <f>'Benchmarking Calculations'!G74</f>
        <v>0</v>
      </c>
      <c r="H108" s="67">
        <f>'Benchmarking Calculations'!H74</f>
        <v>0</v>
      </c>
      <c r="I108" s="78">
        <f t="shared" si="26"/>
        <v>0</v>
      </c>
      <c r="J108" s="196">
        <f t="shared" si="27"/>
        <v>0</v>
      </c>
      <c r="K108" s="78">
        <f t="shared" si="27"/>
        <v>0</v>
      </c>
      <c r="L108" s="78">
        <f t="shared" si="27"/>
        <v>0</v>
      </c>
      <c r="M108" s="78">
        <f t="shared" si="27"/>
        <v>0</v>
      </c>
      <c r="N108" s="78">
        <f t="shared" si="27"/>
        <v>0</v>
      </c>
      <c r="O108" s="78">
        <f t="shared" si="27"/>
        <v>0</v>
      </c>
      <c r="P108" s="88" t="s">
        <v>11</v>
      </c>
    </row>
    <row r="109" spans="3:16">
      <c r="C109" s="92"/>
      <c r="E109" s="10"/>
      <c r="F109" s="13" t="s">
        <v>109</v>
      </c>
      <c r="G109" s="65">
        <f>'Benchmarking Calculations'!G75</f>
        <v>19469904.110000003</v>
      </c>
      <c r="H109" s="65">
        <f>'Benchmarking Calculations'!H75</f>
        <v>22047099.529999997</v>
      </c>
      <c r="I109" s="52">
        <f>SUM(I92:I108)</f>
        <v>24402686.949999999</v>
      </c>
      <c r="J109" s="195">
        <f t="shared" ref="J109:N109" si="28">SUM(J92:J108)</f>
        <v>26269723</v>
      </c>
      <c r="K109" s="52">
        <f t="shared" si="28"/>
        <v>26269723</v>
      </c>
      <c r="L109" s="52">
        <f t="shared" si="28"/>
        <v>26269723</v>
      </c>
      <c r="M109" s="52">
        <f t="shared" si="28"/>
        <v>26269723</v>
      </c>
      <c r="N109" s="52">
        <f t="shared" si="28"/>
        <v>26269723</v>
      </c>
      <c r="O109" s="52">
        <f t="shared" ref="O109" si="29">SUM(O92:O108)</f>
        <v>26269723</v>
      </c>
      <c r="P109" s="88" t="s">
        <v>29</v>
      </c>
    </row>
    <row r="110" spans="3:16">
      <c r="C110" s="92"/>
      <c r="E110" s="9">
        <v>5635</v>
      </c>
      <c r="F110" s="9" t="s">
        <v>110</v>
      </c>
      <c r="G110" s="38">
        <f>'Benchmarking Calculations'!G76</f>
        <v>751235.98</v>
      </c>
      <c r="H110" s="38">
        <f>'Benchmarking Calculations'!H76</f>
        <v>853109.51</v>
      </c>
      <c r="I110" s="78">
        <v>949100</v>
      </c>
      <c r="J110" s="196">
        <v>1015900</v>
      </c>
      <c r="K110" s="78">
        <f t="shared" si="27"/>
        <v>1015900</v>
      </c>
      <c r="L110" s="78">
        <f t="shared" si="27"/>
        <v>1015900</v>
      </c>
      <c r="M110" s="78">
        <f t="shared" si="27"/>
        <v>1015900</v>
      </c>
      <c r="N110" s="78">
        <f t="shared" si="27"/>
        <v>1015900</v>
      </c>
      <c r="O110" s="78">
        <f t="shared" si="27"/>
        <v>1015900</v>
      </c>
      <c r="P110" s="88" t="s">
        <v>11</v>
      </c>
    </row>
    <row r="111" spans="3:16">
      <c r="C111" s="92"/>
      <c r="E111" s="66">
        <v>6210</v>
      </c>
      <c r="F111" s="66" t="s">
        <v>111</v>
      </c>
      <c r="G111" s="67">
        <f>'Benchmarking Calculations'!G77</f>
        <v>0</v>
      </c>
      <c r="H111" s="67">
        <f>'Benchmarking Calculations'!H77</f>
        <v>0</v>
      </c>
      <c r="I111" s="78">
        <f>H111</f>
        <v>0</v>
      </c>
      <c r="J111" s="196">
        <f t="shared" ref="J111:O113" si="30">I111</f>
        <v>0</v>
      </c>
      <c r="K111" s="78">
        <f t="shared" si="30"/>
        <v>0</v>
      </c>
      <c r="L111" s="78">
        <f t="shared" si="30"/>
        <v>0</v>
      </c>
      <c r="M111" s="78">
        <f t="shared" si="30"/>
        <v>0</v>
      </c>
      <c r="N111" s="78">
        <f t="shared" si="30"/>
        <v>0</v>
      </c>
      <c r="O111" s="78">
        <f t="shared" si="30"/>
        <v>0</v>
      </c>
      <c r="P111" s="88" t="s">
        <v>11</v>
      </c>
    </row>
    <row r="112" spans="3:16">
      <c r="C112" s="92"/>
      <c r="F112" s="13" t="s">
        <v>112</v>
      </c>
      <c r="G112" s="65">
        <f>'Benchmarking Calculations'!G78</f>
        <v>751235.98</v>
      </c>
      <c r="H112" s="65">
        <f>'Benchmarking Calculations'!H78</f>
        <v>853109.51</v>
      </c>
      <c r="I112" s="52">
        <f>I110+I111</f>
        <v>949100</v>
      </c>
      <c r="J112" s="195">
        <f t="shared" ref="J112:N112" si="31">J110+J111</f>
        <v>1015900</v>
      </c>
      <c r="K112" s="52">
        <f t="shared" si="31"/>
        <v>1015900</v>
      </c>
      <c r="L112" s="52">
        <f t="shared" si="31"/>
        <v>1015900</v>
      </c>
      <c r="M112" s="52">
        <f t="shared" si="31"/>
        <v>1015900</v>
      </c>
      <c r="N112" s="52">
        <f t="shared" si="31"/>
        <v>1015900</v>
      </c>
      <c r="O112" s="52">
        <f t="shared" ref="O112" si="32">O110+O111</f>
        <v>1015900</v>
      </c>
      <c r="P112" s="88" t="s">
        <v>29</v>
      </c>
    </row>
    <row r="113" spans="3:16">
      <c r="C113" s="92"/>
      <c r="E113" s="66">
        <v>5515</v>
      </c>
      <c r="F113" s="66" t="s">
        <v>113</v>
      </c>
      <c r="G113" s="67">
        <f>'Benchmarking Calculations'!G79</f>
        <v>0</v>
      </c>
      <c r="H113" s="67">
        <f>'Benchmarking Calculations'!H79</f>
        <v>0</v>
      </c>
      <c r="I113" s="78">
        <f>H113</f>
        <v>0</v>
      </c>
      <c r="J113" s="196">
        <f t="shared" si="30"/>
        <v>0</v>
      </c>
      <c r="K113" s="78">
        <f t="shared" si="30"/>
        <v>0</v>
      </c>
      <c r="L113" s="78">
        <f t="shared" si="30"/>
        <v>0</v>
      </c>
      <c r="M113" s="78">
        <f t="shared" si="30"/>
        <v>0</v>
      </c>
      <c r="N113" s="78">
        <f t="shared" si="30"/>
        <v>0</v>
      </c>
      <c r="O113" s="78">
        <f t="shared" si="30"/>
        <v>0</v>
      </c>
      <c r="P113" s="88" t="s">
        <v>11</v>
      </c>
    </row>
    <row r="114" spans="3:16">
      <c r="C114" s="92"/>
      <c r="E114" s="12"/>
      <c r="F114" s="13" t="s">
        <v>114</v>
      </c>
      <c r="G114" s="65">
        <f>'Benchmarking Calculations'!G80</f>
        <v>0</v>
      </c>
      <c r="H114" s="65">
        <f>'Benchmarking Calculations'!H80</f>
        <v>0</v>
      </c>
      <c r="I114" s="52">
        <f>I113</f>
        <v>0</v>
      </c>
      <c r="J114" s="195">
        <f t="shared" ref="J114:N114" si="33">J113</f>
        <v>0</v>
      </c>
      <c r="K114" s="52">
        <f t="shared" si="33"/>
        <v>0</v>
      </c>
      <c r="L114" s="52">
        <f t="shared" si="33"/>
        <v>0</v>
      </c>
      <c r="M114" s="52">
        <f t="shared" si="33"/>
        <v>0</v>
      </c>
      <c r="N114" s="52">
        <f t="shared" si="33"/>
        <v>0</v>
      </c>
      <c r="O114" s="52">
        <f t="shared" ref="O114" si="34">O113</f>
        <v>0</v>
      </c>
      <c r="P114" s="88" t="s">
        <v>29</v>
      </c>
    </row>
    <row r="115" spans="3:16">
      <c r="C115" s="92"/>
      <c r="E115" s="102" t="s">
        <v>115</v>
      </c>
      <c r="F115" s="13" t="s">
        <v>116</v>
      </c>
      <c r="G115" s="65">
        <f>'Benchmarking Calculations'!G81</f>
        <v>47204907.419999994</v>
      </c>
      <c r="H115" s="65">
        <f>'Benchmarking Calculations'!H81</f>
        <v>53004771.139999993</v>
      </c>
      <c r="I115" s="52">
        <f>I64+I78+I86+I91+I109+I112</f>
        <v>57464913.037812322</v>
      </c>
      <c r="J115" s="195">
        <f t="shared" ref="J115:N115" si="35">J64+J78+J86+J91+J109+J112</f>
        <v>62485100.310000002</v>
      </c>
      <c r="K115" s="52">
        <f t="shared" si="35"/>
        <v>62485100.310000002</v>
      </c>
      <c r="L115" s="52">
        <f t="shared" si="35"/>
        <v>62485100.310000002</v>
      </c>
      <c r="M115" s="52">
        <f t="shared" si="35"/>
        <v>62485100.310000002</v>
      </c>
      <c r="N115" s="52">
        <f t="shared" si="35"/>
        <v>62485100.310000002</v>
      </c>
      <c r="O115" s="52">
        <f t="shared" ref="O115" si="36">O64+O78+O86+O91+O109+O112</f>
        <v>62485100.310000002</v>
      </c>
      <c r="P115" s="88" t="s">
        <v>29</v>
      </c>
    </row>
    <row r="116" spans="3:16">
      <c r="C116" s="92"/>
      <c r="F116" s="13"/>
      <c r="G116" s="38"/>
      <c r="H116" s="38"/>
      <c r="I116" s="53"/>
      <c r="J116" s="15"/>
      <c r="P116" s="88"/>
    </row>
    <row r="117" spans="3:16">
      <c r="C117" s="92"/>
      <c r="D117" s="8" t="s">
        <v>117</v>
      </c>
      <c r="F117" s="2"/>
      <c r="G117" s="38"/>
      <c r="H117" s="38"/>
      <c r="I117" s="53"/>
      <c r="P117" s="88"/>
    </row>
    <row r="118" spans="3:16">
      <c r="C118" s="92"/>
      <c r="F118" s="9">
        <v>5014</v>
      </c>
      <c r="G118" s="38">
        <f>G47</f>
        <v>0</v>
      </c>
      <c r="H118" s="38">
        <f>H47</f>
        <v>0</v>
      </c>
      <c r="I118" s="38">
        <f t="shared" ref="I118:M118" si="37">I47</f>
        <v>0</v>
      </c>
      <c r="J118" s="38">
        <f t="shared" si="37"/>
        <v>0</v>
      </c>
      <c r="K118" s="38">
        <f t="shared" si="37"/>
        <v>0</v>
      </c>
      <c r="L118" s="38">
        <f t="shared" si="37"/>
        <v>0</v>
      </c>
      <c r="M118" s="38">
        <f t="shared" si="37"/>
        <v>0</v>
      </c>
      <c r="N118" s="38">
        <f t="shared" ref="N118:O118" si="38">N47</f>
        <v>0</v>
      </c>
      <c r="O118" s="38">
        <f t="shared" si="38"/>
        <v>0</v>
      </c>
      <c r="P118" s="88" t="s">
        <v>29</v>
      </c>
    </row>
    <row r="119" spans="3:16">
      <c r="C119" s="92"/>
      <c r="F119" s="9">
        <v>5015</v>
      </c>
      <c r="G119" s="38">
        <f>G48</f>
        <v>0</v>
      </c>
      <c r="H119" s="38">
        <f>H48</f>
        <v>0</v>
      </c>
      <c r="I119" s="38">
        <f t="shared" ref="I119:M119" si="39">I48</f>
        <v>0</v>
      </c>
      <c r="J119" s="38">
        <f t="shared" si="39"/>
        <v>0</v>
      </c>
      <c r="K119" s="38">
        <f t="shared" si="39"/>
        <v>0</v>
      </c>
      <c r="L119" s="38">
        <f t="shared" si="39"/>
        <v>0</v>
      </c>
      <c r="M119" s="38">
        <f t="shared" si="39"/>
        <v>0</v>
      </c>
      <c r="N119" s="38">
        <f t="shared" ref="N119:O119" si="40">N48</f>
        <v>0</v>
      </c>
      <c r="O119" s="38">
        <f t="shared" si="40"/>
        <v>0</v>
      </c>
      <c r="P119" s="88" t="s">
        <v>29</v>
      </c>
    </row>
    <row r="120" spans="3:16">
      <c r="C120" s="92"/>
      <c r="F120" s="9">
        <v>5112</v>
      </c>
      <c r="G120" s="38">
        <f>G67</f>
        <v>0</v>
      </c>
      <c r="H120" s="38">
        <f>H67</f>
        <v>0</v>
      </c>
      <c r="I120" s="38">
        <f t="shared" ref="I120:M120" si="41">I67</f>
        <v>0</v>
      </c>
      <c r="J120" s="38">
        <f t="shared" si="41"/>
        <v>0</v>
      </c>
      <c r="K120" s="38">
        <f t="shared" si="41"/>
        <v>0</v>
      </c>
      <c r="L120" s="38">
        <f t="shared" si="41"/>
        <v>0</v>
      </c>
      <c r="M120" s="38">
        <f t="shared" si="41"/>
        <v>0</v>
      </c>
      <c r="N120" s="38">
        <f t="shared" ref="N120:O120" si="42">N67</f>
        <v>0</v>
      </c>
      <c r="O120" s="38">
        <f t="shared" si="42"/>
        <v>0</v>
      </c>
      <c r="P120" s="88" t="s">
        <v>29</v>
      </c>
    </row>
    <row r="121" spans="3:16">
      <c r="C121" s="92"/>
      <c r="E121" s="102" t="s">
        <v>118</v>
      </c>
      <c r="F121" s="13" t="s">
        <v>119</v>
      </c>
      <c r="G121" s="65">
        <f>'Benchmarking Calculations'!G87</f>
        <v>0</v>
      </c>
      <c r="H121" s="65">
        <f>'Benchmarking Calculations'!H87</f>
        <v>0</v>
      </c>
      <c r="I121" s="65">
        <f>I47+I48+I67</f>
        <v>0</v>
      </c>
      <c r="J121" s="65">
        <f t="shared" ref="J121:M121" si="43">J47+J48+J67</f>
        <v>0</v>
      </c>
      <c r="K121" s="65">
        <f t="shared" si="43"/>
        <v>0</v>
      </c>
      <c r="L121" s="65">
        <f t="shared" si="43"/>
        <v>0</v>
      </c>
      <c r="M121" s="65">
        <f t="shared" si="43"/>
        <v>0</v>
      </c>
      <c r="N121" s="65">
        <f t="shared" ref="N121:O121" si="44">N47+N48+N67</f>
        <v>0</v>
      </c>
      <c r="O121" s="65">
        <f t="shared" si="44"/>
        <v>0</v>
      </c>
      <c r="P121" s="103" t="s">
        <v>29</v>
      </c>
    </row>
    <row r="122" spans="3:16">
      <c r="C122" s="92"/>
      <c r="E122" s="102" t="s">
        <v>120</v>
      </c>
      <c r="F122" s="13" t="s">
        <v>41</v>
      </c>
      <c r="G122" s="65">
        <f>'Benchmarking Calculations'!G88</f>
        <v>20994.780000000002</v>
      </c>
      <c r="H122" s="65">
        <f>'Benchmarking Calculations'!H88</f>
        <v>21142.440000000002</v>
      </c>
      <c r="I122" s="104">
        <f>H122</f>
        <v>21142.440000000002</v>
      </c>
      <c r="J122" s="104">
        <f t="shared" ref="J122:O122" si="45">I122</f>
        <v>21142.440000000002</v>
      </c>
      <c r="K122" s="104">
        <f t="shared" si="45"/>
        <v>21142.440000000002</v>
      </c>
      <c r="L122" s="104">
        <f t="shared" si="45"/>
        <v>21142.440000000002</v>
      </c>
      <c r="M122" s="104">
        <f t="shared" si="45"/>
        <v>21142.440000000002</v>
      </c>
      <c r="N122" s="104">
        <f t="shared" si="45"/>
        <v>21142.440000000002</v>
      </c>
      <c r="O122" s="104">
        <f t="shared" si="45"/>
        <v>21142.440000000002</v>
      </c>
      <c r="P122" s="103" t="s">
        <v>11</v>
      </c>
    </row>
    <row r="123" spans="3:16" ht="13.5" thickBot="1">
      <c r="C123" s="93"/>
      <c r="D123" s="51"/>
      <c r="E123" s="51"/>
      <c r="F123" s="94"/>
      <c r="G123" s="94"/>
      <c r="H123" s="90"/>
      <c r="I123" s="95"/>
      <c r="J123" s="96"/>
      <c r="K123" s="51"/>
      <c r="L123" s="51"/>
      <c r="M123" s="51"/>
      <c r="N123" s="51"/>
      <c r="O123" s="51"/>
      <c r="P123" s="91"/>
    </row>
  </sheetData>
  <mergeCells count="8">
    <mergeCell ref="Q40:Q43"/>
    <mergeCell ref="I34:N34"/>
    <mergeCell ref="C2:P2"/>
    <mergeCell ref="C3:P3"/>
    <mergeCell ref="I8:N8"/>
    <mergeCell ref="I19:N19"/>
    <mergeCell ref="Q20:Q22"/>
    <mergeCell ref="K5:O5"/>
  </mergeCells>
  <pageMargins left="0.7" right="0.7" top="0.75" bottom="0.75" header="0.3" footer="0.3"/>
  <pageSetup scale="41" fitToWidth="0" orientation="portrait" r:id="rId1"/>
  <ignoredErrors>
    <ignoredError sqref="I64 I78:N78 K65:N65 K66:N66 K67:N67 K68:N68 K69:N69 K70:N70 K71:N71 K72:N72 K73:N73 K74:N74 K75:N75 K76:N76 K77:N77 I86:N86 K79:N79 K80:N80 K81:N81 K82:N82 J83:N83 K84:N84 J85:N85 I91:N91 J87:N87 K88:N88 K89:N89 J90:N90 I109:N109 K92:N92 K93:N93 K94:N94 K95:N95 J96:N96 K97:N97 K98:N98 K99:N99 J100:N100 J101:N101 J102:N102 K103:N103 K104:N104 J105:N105 J106:N106 K107:N107 J108:N108 I112:N112 K110:N110 J111:N111 I114:N115 J113:N113 K64:N64" 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Calculations'!$R$3:$BS$3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5C9E-00FC-4616-979D-C9EC67B25BFA}">
  <dimension ref="A1:EN1268"/>
  <sheetViews>
    <sheetView zoomScaleNormal="100" workbookViewId="0">
      <pane xSplit="5" ySplit="5" topLeftCell="H134" activePane="bottomRight" state="frozen"/>
      <selection pane="topRight" activeCell="F1" sqref="F1"/>
      <selection pane="bottomLeft" activeCell="A6" sqref="A6"/>
      <selection pane="bottomRight" activeCell="J132" sqref="J132"/>
    </sheetView>
  </sheetViews>
  <sheetFormatPr defaultColWidth="9.140625" defaultRowHeight="12.75" outlineLevelRow="1"/>
  <cols>
    <col min="1" max="1" width="6.5703125" customWidth="1"/>
    <col min="2" max="2" width="11.85546875" hidden="1" customWidth="1"/>
    <col min="3" max="3" width="17.42578125" customWidth="1"/>
    <col min="4" max="4" width="8.42578125" hidden="1" customWidth="1"/>
    <col min="5" max="5" width="69.42578125" style="2" bestFit="1" customWidth="1"/>
    <col min="6" max="6" width="4.140625" customWidth="1"/>
    <col min="7" max="10" width="16" customWidth="1"/>
    <col min="11" max="12" width="16" hidden="1" customWidth="1"/>
    <col min="13" max="13" width="16.42578125" hidden="1" customWidth="1"/>
    <col min="14" max="14" width="16.5703125" hidden="1" customWidth="1"/>
    <col min="15" max="15" width="14.5703125" hidden="1" customWidth="1"/>
    <col min="16" max="16" width="9.85546875" style="2" hidden="1" customWidth="1"/>
    <col min="17" max="17" width="9.140625" style="68" hidden="1" customWidth="1"/>
    <col min="18" max="18" width="16.140625" style="68" customWidth="1"/>
    <col min="19" max="19" width="15.85546875" customWidth="1"/>
    <col min="20" max="20" width="18.140625" style="68" customWidth="1"/>
    <col min="21" max="21" width="14.42578125" style="68" customWidth="1"/>
    <col min="22" max="22" width="17.140625" style="68" customWidth="1"/>
    <col min="23" max="24" width="14.42578125" style="68" customWidth="1"/>
    <col min="25" max="25" width="17.140625" style="68" customWidth="1"/>
    <col min="26" max="26" width="21" style="68" customWidth="1"/>
    <col min="27" max="27" width="19.42578125" style="68" customWidth="1"/>
    <col min="28" max="28" width="14.42578125" style="68" customWidth="1"/>
    <col min="29" max="29" width="16.42578125" style="68" customWidth="1"/>
    <col min="30" max="30" width="15.42578125" style="68" customWidth="1"/>
    <col min="31" max="31" width="19.42578125" style="68" customWidth="1"/>
    <col min="32" max="32" width="18.85546875" style="68" customWidth="1"/>
    <col min="33" max="33" width="14.42578125" style="68" customWidth="1"/>
    <col min="34" max="34" width="18.42578125" style="68" customWidth="1"/>
    <col min="35" max="35" width="14.42578125" style="68" customWidth="1"/>
    <col min="36" max="36" width="17.42578125" style="68" customWidth="1"/>
    <col min="37" max="37" width="16.5703125" style="68" customWidth="1"/>
    <col min="38" max="38" width="18.5703125" style="68" customWidth="1"/>
    <col min="39" max="39" width="16.5703125" style="68" customWidth="1"/>
    <col min="40" max="41" width="13.42578125" style="68" customWidth="1"/>
    <col min="42" max="42" width="19.140625" style="68" customWidth="1"/>
    <col min="43" max="43" width="15.85546875" style="68" customWidth="1"/>
    <col min="44" max="44" width="17.42578125" style="68" customWidth="1"/>
    <col min="45" max="45" width="18" style="68" customWidth="1"/>
    <col min="46" max="46" width="17.42578125" style="68" customWidth="1"/>
    <col min="47" max="47" width="13.42578125" style="68" customWidth="1"/>
    <col min="48" max="48" width="17.42578125" style="68" customWidth="1"/>
    <col min="49" max="49" width="18.140625" style="68" customWidth="1"/>
    <col min="50" max="50" width="21.42578125" style="68" customWidth="1"/>
    <col min="51" max="51" width="18.42578125" style="68" customWidth="1"/>
    <col min="52" max="52" width="18" style="68" customWidth="1"/>
    <col min="53" max="56" width="13.42578125" style="68" customWidth="1"/>
    <col min="57" max="57" width="14.85546875" style="68" customWidth="1"/>
    <col min="58" max="58" width="15.85546875" style="68" customWidth="1"/>
    <col min="59" max="59" width="16.42578125" style="68" customWidth="1"/>
    <col min="60" max="60" width="16.140625" style="68" customWidth="1"/>
    <col min="61" max="64" width="13.42578125" style="68" customWidth="1"/>
    <col min="65" max="65" width="15.42578125" style="68" customWidth="1"/>
    <col min="66" max="67" width="14.5703125" style="68" customWidth="1"/>
    <col min="68" max="68" width="16.140625" style="68" customWidth="1"/>
    <col min="69" max="71" width="13.42578125" style="68" customWidth="1"/>
    <col min="72" max="72" width="13.42578125" customWidth="1"/>
    <col min="73" max="73" width="17.140625" customWidth="1"/>
    <col min="74" max="77" width="13.42578125" customWidth="1"/>
    <col min="78" max="143" width="9.140625" customWidth="1"/>
    <col min="144" max="144" width="9.140625" style="47" customWidth="1"/>
  </cols>
  <sheetData>
    <row r="1" spans="1:144" ht="24" thickBot="1">
      <c r="A1" s="207" t="s">
        <v>121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Q1" s="74"/>
      <c r="R1" s="208" t="s">
        <v>122</v>
      </c>
      <c r="S1" s="209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3"/>
      <c r="BU1" s="3"/>
      <c r="BV1" s="3"/>
      <c r="BW1" s="3"/>
      <c r="BX1" s="3"/>
      <c r="BY1" s="3"/>
    </row>
    <row r="2" spans="1:144" ht="19.5" thickTop="1" thickBot="1">
      <c r="A2" s="1"/>
      <c r="B2" s="1"/>
      <c r="S2" s="157"/>
      <c r="T2" s="157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</row>
    <row r="3" spans="1:144" s="106" customFormat="1" ht="75.75" customHeight="1" thickBot="1">
      <c r="B3" s="210" t="s">
        <v>123</v>
      </c>
      <c r="C3" s="210"/>
      <c r="D3" s="123"/>
      <c r="E3" s="145" t="str">
        <f>'Model Inputs'!F5</f>
        <v>London Hydro Inc.</v>
      </c>
      <c r="P3" s="4"/>
      <c r="Q3" s="106">
        <v>1</v>
      </c>
      <c r="R3" s="106" t="s">
        <v>124</v>
      </c>
      <c r="S3" s="159" t="s">
        <v>125</v>
      </c>
      <c r="T3" s="159" t="s">
        <v>126</v>
      </c>
      <c r="U3" s="159" t="s">
        <v>127</v>
      </c>
      <c r="V3" s="159" t="s">
        <v>128</v>
      </c>
      <c r="W3" s="159" t="s">
        <v>129</v>
      </c>
      <c r="X3" s="159" t="s">
        <v>130</v>
      </c>
      <c r="Y3" s="159" t="s">
        <v>131</v>
      </c>
      <c r="Z3" s="159" t="s">
        <v>132</v>
      </c>
      <c r="AA3" s="159" t="s">
        <v>133</v>
      </c>
      <c r="AB3" s="159" t="s">
        <v>134</v>
      </c>
      <c r="AC3" s="159" t="s">
        <v>135</v>
      </c>
      <c r="AD3" s="159" t="s">
        <v>136</v>
      </c>
      <c r="AE3" s="159" t="s">
        <v>137</v>
      </c>
      <c r="AF3" s="159" t="s">
        <v>138</v>
      </c>
      <c r="AG3" s="159" t="s">
        <v>139</v>
      </c>
      <c r="AH3" s="159" t="s">
        <v>140</v>
      </c>
      <c r="AI3" s="159" t="s">
        <v>141</v>
      </c>
      <c r="AJ3" s="159" t="s">
        <v>142</v>
      </c>
      <c r="AK3" s="159" t="s">
        <v>143</v>
      </c>
      <c r="AL3" s="159" t="s">
        <v>144</v>
      </c>
      <c r="AM3" s="159" t="s">
        <v>145</v>
      </c>
      <c r="AN3" s="159" t="s">
        <v>146</v>
      </c>
      <c r="AO3" s="159" t="s">
        <v>147</v>
      </c>
      <c r="AP3" s="159" t="s">
        <v>148</v>
      </c>
      <c r="AQ3" s="159" t="s">
        <v>2</v>
      </c>
      <c r="AR3" s="159" t="s">
        <v>149</v>
      </c>
      <c r="AS3" s="159" t="s">
        <v>150</v>
      </c>
      <c r="AT3" s="159" t="s">
        <v>151</v>
      </c>
      <c r="AU3" s="159" t="s">
        <v>152</v>
      </c>
      <c r="AV3" s="159" t="s">
        <v>153</v>
      </c>
      <c r="AW3" s="159" t="s">
        <v>154</v>
      </c>
      <c r="AX3" s="159" t="s">
        <v>155</v>
      </c>
      <c r="AY3" s="159" t="s">
        <v>156</v>
      </c>
      <c r="AZ3" s="159" t="s">
        <v>157</v>
      </c>
      <c r="BA3" s="159" t="s">
        <v>158</v>
      </c>
      <c r="BB3" s="159" t="s">
        <v>159</v>
      </c>
      <c r="BC3" s="159" t="s">
        <v>160</v>
      </c>
      <c r="BD3" s="159" t="s">
        <v>161</v>
      </c>
      <c r="BE3" s="159" t="s">
        <v>162</v>
      </c>
      <c r="BF3" s="159" t="s">
        <v>163</v>
      </c>
      <c r="BG3" s="159" t="s">
        <v>164</v>
      </c>
      <c r="BH3" s="159" t="s">
        <v>165</v>
      </c>
      <c r="BI3" s="159" t="s">
        <v>166</v>
      </c>
      <c r="BJ3" s="159" t="s">
        <v>167</v>
      </c>
      <c r="BK3" s="159" t="s">
        <v>168</v>
      </c>
      <c r="BL3" s="159" t="s">
        <v>169</v>
      </c>
      <c r="BM3" s="159" t="s">
        <v>170</v>
      </c>
      <c r="BN3" s="159" t="s">
        <v>171</v>
      </c>
      <c r="BO3" s="159" t="s">
        <v>172</v>
      </c>
      <c r="BP3" s="159" t="s">
        <v>173</v>
      </c>
      <c r="BQ3" s="159" t="s">
        <v>174</v>
      </c>
      <c r="BR3" s="159" t="s">
        <v>175</v>
      </c>
      <c r="BS3" s="159" t="s">
        <v>176</v>
      </c>
      <c r="BT3" s="154"/>
      <c r="BU3" s="154"/>
      <c r="BV3" s="154"/>
      <c r="BW3" s="154"/>
      <c r="EN3" s="129"/>
    </row>
    <row r="4" spans="1:144" s="151" customFormat="1" ht="15.75">
      <c r="E4" s="152"/>
      <c r="F4" s="211"/>
      <c r="G4" s="211"/>
      <c r="H4" s="211"/>
      <c r="I4" s="212" t="s">
        <v>177</v>
      </c>
      <c r="J4" s="211"/>
      <c r="K4" s="211"/>
      <c r="L4" s="211"/>
      <c r="M4" s="211"/>
      <c r="N4" s="211"/>
      <c r="O4" s="211"/>
      <c r="P4" s="153"/>
      <c r="Q4" s="173">
        <v>2</v>
      </c>
      <c r="S4" s="162"/>
      <c r="T4" s="155"/>
      <c r="U4" s="155"/>
      <c r="V4" s="155"/>
      <c r="W4" s="155"/>
      <c r="X4" s="155"/>
      <c r="Y4" s="155"/>
      <c r="Z4" s="160"/>
      <c r="AA4" s="155"/>
      <c r="AB4" s="155"/>
      <c r="AC4" s="155"/>
      <c r="AD4" s="155"/>
      <c r="AE4" s="160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</row>
    <row r="5" spans="1:144" ht="38.25">
      <c r="A5" s="8"/>
      <c r="B5" s="178" t="s">
        <v>178</v>
      </c>
      <c r="C5" s="8"/>
      <c r="D5" s="179" t="s">
        <v>179</v>
      </c>
      <c r="E5" s="48" t="s">
        <v>180</v>
      </c>
      <c r="F5" s="180"/>
      <c r="G5" s="181">
        <v>2024</v>
      </c>
      <c r="H5" s="181">
        <v>2025</v>
      </c>
      <c r="I5" s="193">
        <f>H5+1</f>
        <v>2026</v>
      </c>
      <c r="J5" s="193">
        <f t="shared" ref="J5:O5" si="0">I5+1</f>
        <v>2027</v>
      </c>
      <c r="K5" s="193">
        <f t="shared" si="0"/>
        <v>2028</v>
      </c>
      <c r="L5" s="193">
        <f t="shared" si="0"/>
        <v>2029</v>
      </c>
      <c r="M5" s="193">
        <f t="shared" si="0"/>
        <v>2030</v>
      </c>
      <c r="N5" s="193">
        <f t="shared" si="0"/>
        <v>2031</v>
      </c>
      <c r="O5" s="193">
        <f t="shared" si="0"/>
        <v>2032</v>
      </c>
      <c r="P5" s="163" t="s">
        <v>181</v>
      </c>
      <c r="Q5" s="174">
        <v>3</v>
      </c>
      <c r="S5" s="161">
        <v>2025</v>
      </c>
      <c r="T5" s="161">
        <v>2025</v>
      </c>
      <c r="U5" s="161">
        <v>2025</v>
      </c>
      <c r="V5" s="161">
        <v>2025</v>
      </c>
      <c r="W5" s="161">
        <v>2025</v>
      </c>
      <c r="X5" s="161">
        <v>2025</v>
      </c>
      <c r="Y5" s="161">
        <v>2025</v>
      </c>
      <c r="Z5" s="161">
        <v>2025</v>
      </c>
      <c r="AA5" s="161">
        <v>2025</v>
      </c>
      <c r="AB5" s="161">
        <v>2025</v>
      </c>
      <c r="AC5" s="161">
        <v>2025</v>
      </c>
      <c r="AD5" s="161">
        <v>2025</v>
      </c>
      <c r="AE5" s="161">
        <v>2025</v>
      </c>
      <c r="AF5" s="161">
        <v>2025</v>
      </c>
      <c r="AG5" s="161">
        <v>2025</v>
      </c>
      <c r="AH5" s="161">
        <v>2025</v>
      </c>
      <c r="AI5" s="161">
        <v>2025</v>
      </c>
      <c r="AJ5" s="161">
        <v>2025</v>
      </c>
      <c r="AK5" s="161">
        <v>2025</v>
      </c>
      <c r="AL5" s="161">
        <v>2025</v>
      </c>
      <c r="AM5" s="161">
        <v>2025</v>
      </c>
      <c r="AN5" s="161">
        <v>2025</v>
      </c>
      <c r="AO5" s="161">
        <v>2025</v>
      </c>
      <c r="AP5" s="161">
        <v>2025</v>
      </c>
      <c r="AQ5" s="161">
        <v>2025</v>
      </c>
      <c r="AR5" s="161">
        <v>2025</v>
      </c>
      <c r="AS5" s="161">
        <v>2025</v>
      </c>
      <c r="AT5" s="161">
        <v>2025</v>
      </c>
      <c r="AU5" s="161">
        <v>2025</v>
      </c>
      <c r="AV5" s="161">
        <v>2025</v>
      </c>
      <c r="AW5" s="161">
        <v>2025</v>
      </c>
      <c r="AX5" s="161">
        <v>2025</v>
      </c>
      <c r="AY5" s="161">
        <v>2025</v>
      </c>
      <c r="AZ5" s="161">
        <v>2025</v>
      </c>
      <c r="BA5" s="161">
        <v>2025</v>
      </c>
      <c r="BB5" s="161">
        <v>2025</v>
      </c>
      <c r="BC5" s="161">
        <v>2025</v>
      </c>
      <c r="BD5" s="161">
        <v>2025</v>
      </c>
      <c r="BE5" s="161">
        <v>2025</v>
      </c>
      <c r="BF5" s="161">
        <v>2025</v>
      </c>
      <c r="BG5" s="161">
        <v>2025</v>
      </c>
      <c r="BH5" s="161">
        <v>2025</v>
      </c>
      <c r="BI5" s="161">
        <v>2025</v>
      </c>
      <c r="BJ5" s="161">
        <v>2025</v>
      </c>
      <c r="BK5" s="161">
        <v>2025</v>
      </c>
      <c r="BL5" s="161">
        <v>2025</v>
      </c>
      <c r="BM5" s="161">
        <v>2025</v>
      </c>
      <c r="BN5" s="161">
        <v>2025</v>
      </c>
      <c r="BO5" s="161">
        <v>2025</v>
      </c>
      <c r="BP5" s="161">
        <v>2025</v>
      </c>
      <c r="BQ5" s="161">
        <v>2025</v>
      </c>
      <c r="BR5" s="161">
        <v>2025</v>
      </c>
      <c r="BS5" s="161">
        <v>2025</v>
      </c>
      <c r="CA5" s="17"/>
    </row>
    <row r="6" spans="1:144">
      <c r="B6" s="4"/>
      <c r="F6" s="5"/>
      <c r="G6" s="5"/>
      <c r="H6" s="5"/>
      <c r="I6" s="5"/>
      <c r="J6" s="5"/>
      <c r="K6" s="5"/>
      <c r="L6" s="5"/>
      <c r="Q6" s="174">
        <v>4</v>
      </c>
      <c r="T6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</row>
    <row r="7" spans="1:144">
      <c r="A7" s="204" t="s">
        <v>182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  <c r="P7" s="38"/>
      <c r="Q7" s="174">
        <v>5</v>
      </c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6"/>
      <c r="BU7" s="6"/>
      <c r="BV7" s="6"/>
      <c r="BW7" s="6"/>
      <c r="BX7" s="6"/>
      <c r="BY7" s="6"/>
      <c r="BZ7" s="6"/>
      <c r="CA7" s="6"/>
      <c r="CB7" s="6"/>
    </row>
    <row r="8" spans="1:144" ht="25.5" customHeight="1">
      <c r="A8" s="7"/>
      <c r="Q8" s="174">
        <v>6</v>
      </c>
      <c r="T8"/>
      <c r="U8" s="144"/>
      <c r="V8" s="144"/>
      <c r="W8" s="144"/>
      <c r="X8" s="144"/>
      <c r="Y8" s="144"/>
      <c r="Z8" s="144"/>
      <c r="AA8" s="144"/>
      <c r="AB8" s="63"/>
      <c r="AC8" s="63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</row>
    <row r="9" spans="1:144">
      <c r="A9" s="7"/>
      <c r="B9" s="2">
        <v>1</v>
      </c>
      <c r="C9" s="8" t="s">
        <v>183</v>
      </c>
      <c r="D9" s="8"/>
      <c r="Q9" s="174">
        <v>7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144" hidden="1" outlineLevel="1">
      <c r="A10" s="7"/>
      <c r="B10" s="2">
        <v>2</v>
      </c>
      <c r="C10" s="9">
        <v>5005</v>
      </c>
      <c r="D10" s="122">
        <v>2</v>
      </c>
      <c r="E10" s="9" t="s">
        <v>44</v>
      </c>
      <c r="F10" s="63"/>
      <c r="G10" s="63">
        <f>HLOOKUP($E$3,'2024 Historical'!$C$3:$BC$261,Q10,FALSE)</f>
        <v>2170961.0699999998</v>
      </c>
      <c r="H10" s="63">
        <f>HLOOKUP($E$3,$S$3:$BS$269,Q10,FALSE)</f>
        <v>2399073.08</v>
      </c>
      <c r="I10" s="60"/>
      <c r="J10" s="60"/>
      <c r="K10" s="60"/>
      <c r="L10" s="60"/>
      <c r="M10" s="60"/>
      <c r="N10" s="60"/>
      <c r="O10" s="60"/>
      <c r="P10" s="60"/>
      <c r="Q10" s="174">
        <v>8</v>
      </c>
      <c r="S10" s="63">
        <v>9414651.9700000007</v>
      </c>
      <c r="T10" s="63">
        <v>77367.850000000006</v>
      </c>
      <c r="U10" s="63">
        <v>39704.11</v>
      </c>
      <c r="V10" s="63">
        <v>648745</v>
      </c>
      <c r="W10" s="63">
        <v>0</v>
      </c>
      <c r="X10" s="63">
        <v>91102.57</v>
      </c>
      <c r="Y10" s="63">
        <v>97497.600000000006</v>
      </c>
      <c r="Z10" s="63">
        <v>0</v>
      </c>
      <c r="AA10" s="63">
        <v>29272.5</v>
      </c>
      <c r="AB10" s="63">
        <v>3609010.86</v>
      </c>
      <c r="AC10" s="63">
        <v>865710.8</v>
      </c>
      <c r="AD10" s="63">
        <v>3127197.11</v>
      </c>
      <c r="AE10" s="63">
        <v>396627.95</v>
      </c>
      <c r="AF10" s="63">
        <v>485970.15</v>
      </c>
      <c r="AG10" s="63">
        <v>48062.48</v>
      </c>
      <c r="AH10" s="63">
        <v>282120.11</v>
      </c>
      <c r="AI10" s="63">
        <v>162337.39000000001</v>
      </c>
      <c r="AJ10" s="63">
        <v>2009082.16</v>
      </c>
      <c r="AK10" s="63">
        <v>111671.37</v>
      </c>
      <c r="AL10" s="63">
        <v>406671.23</v>
      </c>
      <c r="AM10" s="63">
        <v>0</v>
      </c>
      <c r="AN10" s="63">
        <v>0</v>
      </c>
      <c r="AO10" s="63">
        <v>0</v>
      </c>
      <c r="AP10" s="63">
        <v>4998541.03</v>
      </c>
      <c r="AQ10" s="63">
        <v>8608024.1999999993</v>
      </c>
      <c r="AR10" s="63">
        <v>309020.5</v>
      </c>
      <c r="AS10" s="63">
        <v>327465.23</v>
      </c>
      <c r="AT10" s="63">
        <v>49988.12</v>
      </c>
      <c r="AU10" s="63">
        <v>0</v>
      </c>
      <c r="AV10" s="63">
        <v>2399073.08</v>
      </c>
      <c r="AW10" s="63">
        <v>39956.36</v>
      </c>
      <c r="AX10" s="63">
        <v>1113255.46</v>
      </c>
      <c r="AY10" s="63">
        <v>1164006.27</v>
      </c>
      <c r="AZ10" s="63">
        <v>52502.879999999997</v>
      </c>
      <c r="BA10" s="63">
        <v>487750.65</v>
      </c>
      <c r="BB10" s="63">
        <v>247199.63</v>
      </c>
      <c r="BC10" s="63">
        <v>3497504.99</v>
      </c>
      <c r="BD10" s="63">
        <v>619283.56999999995</v>
      </c>
      <c r="BE10" s="63">
        <v>128613.63</v>
      </c>
      <c r="BF10" s="63">
        <v>187987.43</v>
      </c>
      <c r="BG10" s="63">
        <v>636466.02</v>
      </c>
      <c r="BH10" s="63">
        <v>70956.88</v>
      </c>
      <c r="BI10" s="63">
        <v>149314.5</v>
      </c>
      <c r="BJ10" s="63">
        <v>0</v>
      </c>
      <c r="BK10" s="63">
        <v>465822</v>
      </c>
      <c r="BL10" s="63">
        <v>277346.37</v>
      </c>
      <c r="BM10" s="63">
        <v>26455734.16</v>
      </c>
      <c r="BN10" s="63">
        <v>0</v>
      </c>
      <c r="BO10" s="63">
        <v>186836.65</v>
      </c>
      <c r="BP10" s="63">
        <v>185705.68</v>
      </c>
      <c r="BQ10" s="63">
        <v>0</v>
      </c>
      <c r="BR10" s="63">
        <v>2012635.04</v>
      </c>
      <c r="BS10" s="63">
        <v>1715385.66</v>
      </c>
      <c r="BT10" s="60"/>
      <c r="BU10" s="60"/>
      <c r="BV10" s="60"/>
      <c r="BW10" s="60"/>
      <c r="BX10" s="60"/>
      <c r="BY10" s="60"/>
      <c r="BZ10" s="60"/>
      <c r="CA10" s="60"/>
      <c r="CB10" s="60"/>
    </row>
    <row r="11" spans="1:144" hidden="1" outlineLevel="1">
      <c r="A11" s="7"/>
      <c r="B11" s="2">
        <v>3</v>
      </c>
      <c r="C11" s="9">
        <v>5010</v>
      </c>
      <c r="D11" s="122">
        <v>3</v>
      </c>
      <c r="E11" s="9" t="s">
        <v>45</v>
      </c>
      <c r="F11" s="63"/>
      <c r="G11" s="63">
        <f>HLOOKUP($E$3,'2024 Historical'!$C$3:$BC$261,Q11,FALSE)</f>
        <v>3626183.57</v>
      </c>
      <c r="H11" s="63">
        <f t="shared" ref="H11:H73" si="1">HLOOKUP($E$3,$S$3:$BS$269,Q11,FALSE)</f>
        <v>4169507.66</v>
      </c>
      <c r="I11" s="11"/>
      <c r="J11" s="11"/>
      <c r="K11" s="11"/>
      <c r="L11" s="11"/>
      <c r="M11" s="11"/>
      <c r="N11" s="11"/>
      <c r="O11" s="11"/>
      <c r="P11" s="60"/>
      <c r="Q11" s="174">
        <v>9</v>
      </c>
      <c r="S11" s="63">
        <v>10363379.66</v>
      </c>
      <c r="T11" s="63">
        <v>132069.60999999999</v>
      </c>
      <c r="U11" s="63">
        <v>0</v>
      </c>
      <c r="V11" s="63">
        <v>252305</v>
      </c>
      <c r="W11" s="63">
        <v>1488866.05</v>
      </c>
      <c r="X11" s="63">
        <v>250990.96</v>
      </c>
      <c r="Y11" s="63">
        <v>21642.52</v>
      </c>
      <c r="Z11" s="63">
        <v>0</v>
      </c>
      <c r="AA11" s="63">
        <v>1022</v>
      </c>
      <c r="AB11" s="63">
        <v>2198372.5099999998</v>
      </c>
      <c r="AC11" s="63">
        <v>270515.05</v>
      </c>
      <c r="AD11" s="63">
        <v>1151082.31</v>
      </c>
      <c r="AE11" s="63">
        <v>99124.89</v>
      </c>
      <c r="AF11" s="63">
        <v>12300.77</v>
      </c>
      <c r="AG11" s="63">
        <v>199432.54</v>
      </c>
      <c r="AH11" s="63">
        <v>98828.15</v>
      </c>
      <c r="AI11" s="63">
        <v>0</v>
      </c>
      <c r="AJ11" s="63">
        <v>811724.39</v>
      </c>
      <c r="AK11" s="63">
        <v>98319.96</v>
      </c>
      <c r="AL11" s="63">
        <v>0</v>
      </c>
      <c r="AM11" s="63">
        <v>0</v>
      </c>
      <c r="AN11" s="63">
        <v>11125</v>
      </c>
      <c r="AO11" s="63">
        <v>0</v>
      </c>
      <c r="AP11" s="63">
        <v>3481031.55</v>
      </c>
      <c r="AQ11" s="63">
        <v>3083413.3</v>
      </c>
      <c r="AR11" s="63">
        <v>146212.63</v>
      </c>
      <c r="AS11" s="63">
        <v>998478.82</v>
      </c>
      <c r="AT11" s="63">
        <v>0</v>
      </c>
      <c r="AU11" s="63">
        <v>49235.48</v>
      </c>
      <c r="AV11" s="63">
        <v>4169507.66</v>
      </c>
      <c r="AW11" s="63">
        <v>588650.4</v>
      </c>
      <c r="AX11" s="63">
        <v>57834.35</v>
      </c>
      <c r="AY11" s="63">
        <v>13067.21</v>
      </c>
      <c r="AZ11" s="63">
        <v>71540.850000000006</v>
      </c>
      <c r="BA11" s="63">
        <v>301143</v>
      </c>
      <c r="BB11" s="63">
        <v>0</v>
      </c>
      <c r="BC11" s="63">
        <v>1650089.72</v>
      </c>
      <c r="BD11" s="63">
        <v>0</v>
      </c>
      <c r="BE11" s="63">
        <v>333602.03999999998</v>
      </c>
      <c r="BF11" s="63">
        <v>15868.23</v>
      </c>
      <c r="BG11" s="63">
        <v>522450.07</v>
      </c>
      <c r="BH11" s="63">
        <v>0</v>
      </c>
      <c r="BI11" s="63">
        <v>0</v>
      </c>
      <c r="BJ11" s="63">
        <v>0</v>
      </c>
      <c r="BK11" s="63">
        <v>1062096.3600000001</v>
      </c>
      <c r="BL11" s="63">
        <v>0</v>
      </c>
      <c r="BM11" s="63">
        <v>6375046.7999999998</v>
      </c>
      <c r="BN11" s="63">
        <v>31846.65</v>
      </c>
      <c r="BO11" s="63">
        <v>257527.23</v>
      </c>
      <c r="BP11" s="63">
        <v>0</v>
      </c>
      <c r="BQ11" s="63">
        <v>0</v>
      </c>
      <c r="BR11" s="63">
        <v>2547268.88</v>
      </c>
      <c r="BS11" s="63">
        <v>1485857.63</v>
      </c>
      <c r="BT11" s="60"/>
      <c r="BU11" s="60"/>
      <c r="BV11" s="60"/>
      <c r="BW11" s="60"/>
      <c r="BX11" s="60"/>
      <c r="BY11" s="60"/>
      <c r="BZ11" s="60"/>
      <c r="CA11" s="60"/>
      <c r="CB11" s="60"/>
    </row>
    <row r="12" spans="1:144" hidden="1" outlineLevel="1">
      <c r="A12" s="7"/>
      <c r="B12" s="2">
        <v>4</v>
      </c>
      <c r="C12" s="9">
        <v>5012</v>
      </c>
      <c r="D12" s="122">
        <v>4</v>
      </c>
      <c r="E12" s="9" t="s">
        <v>46</v>
      </c>
      <c r="F12" s="63"/>
      <c r="G12" s="63">
        <f>HLOOKUP($E$3,'2024 Historical'!$C$3:$BC$261,Q12,FALSE)</f>
        <v>703468.89</v>
      </c>
      <c r="H12" s="63">
        <f t="shared" si="1"/>
        <v>539746.72</v>
      </c>
      <c r="I12" s="11"/>
      <c r="J12" s="11"/>
      <c r="K12" s="11"/>
      <c r="L12" s="11"/>
      <c r="M12" s="11"/>
      <c r="N12" s="11"/>
      <c r="O12" s="11"/>
      <c r="P12" s="60"/>
      <c r="Q12" s="174">
        <v>10</v>
      </c>
      <c r="S12" s="63">
        <v>0</v>
      </c>
      <c r="T12" s="63">
        <v>117304.75</v>
      </c>
      <c r="U12" s="63">
        <v>0</v>
      </c>
      <c r="V12" s="63">
        <v>3847</v>
      </c>
      <c r="W12" s="63">
        <v>136868.43</v>
      </c>
      <c r="X12" s="63">
        <v>256078.62</v>
      </c>
      <c r="Y12" s="63">
        <v>79123.72</v>
      </c>
      <c r="Z12" s="63">
        <v>0</v>
      </c>
      <c r="AA12" s="63">
        <v>0</v>
      </c>
      <c r="AB12" s="63">
        <v>398050.55</v>
      </c>
      <c r="AC12" s="63">
        <v>0</v>
      </c>
      <c r="AD12" s="63">
        <v>0</v>
      </c>
      <c r="AE12" s="63">
        <v>34568.65</v>
      </c>
      <c r="AF12" s="63">
        <v>0</v>
      </c>
      <c r="AG12" s="63">
        <v>0</v>
      </c>
      <c r="AH12" s="63">
        <v>37581.46</v>
      </c>
      <c r="AI12" s="63">
        <v>45486.879999999997</v>
      </c>
      <c r="AJ12" s="63">
        <v>174505.56</v>
      </c>
      <c r="AK12" s="63">
        <v>33290.04</v>
      </c>
      <c r="AL12" s="63">
        <v>61693.89</v>
      </c>
      <c r="AM12" s="63">
        <v>0</v>
      </c>
      <c r="AN12" s="63">
        <v>0</v>
      </c>
      <c r="AO12" s="63">
        <v>0</v>
      </c>
      <c r="AP12" s="63">
        <v>1951345.14</v>
      </c>
      <c r="AQ12" s="63">
        <v>5430085.9699999997</v>
      </c>
      <c r="AR12" s="63">
        <v>89449.72</v>
      </c>
      <c r="AS12" s="63">
        <v>68994.820000000007</v>
      </c>
      <c r="AT12" s="63">
        <v>0</v>
      </c>
      <c r="AU12" s="63">
        <v>0</v>
      </c>
      <c r="AV12" s="63">
        <v>539746.72</v>
      </c>
      <c r="AW12" s="63">
        <v>21264</v>
      </c>
      <c r="AX12" s="63">
        <v>134233.4</v>
      </c>
      <c r="AY12" s="63">
        <v>96861.86</v>
      </c>
      <c r="AZ12" s="63">
        <v>0</v>
      </c>
      <c r="BA12" s="63">
        <v>92711</v>
      </c>
      <c r="BB12" s="63">
        <v>20871.009999999998</v>
      </c>
      <c r="BC12" s="63">
        <v>557279.09</v>
      </c>
      <c r="BD12" s="63">
        <v>0</v>
      </c>
      <c r="BE12" s="63">
        <v>263554.65000000002</v>
      </c>
      <c r="BF12" s="63">
        <v>110637.41</v>
      </c>
      <c r="BG12" s="63">
        <v>575708.91</v>
      </c>
      <c r="BH12" s="63">
        <v>375.28</v>
      </c>
      <c r="BI12" s="63">
        <v>2038.59</v>
      </c>
      <c r="BJ12" s="63">
        <v>0</v>
      </c>
      <c r="BK12" s="63">
        <v>139221.76999999999</v>
      </c>
      <c r="BL12" s="63">
        <v>0</v>
      </c>
      <c r="BM12" s="63">
        <v>127763.35</v>
      </c>
      <c r="BN12" s="63">
        <v>0</v>
      </c>
      <c r="BO12" s="63">
        <v>16209.62</v>
      </c>
      <c r="BP12" s="63">
        <v>22859.14</v>
      </c>
      <c r="BQ12" s="63">
        <v>0</v>
      </c>
      <c r="BR12" s="63">
        <v>252247.92</v>
      </c>
      <c r="BS12" s="63">
        <v>6972.37</v>
      </c>
      <c r="BT12" s="60"/>
      <c r="BU12" s="60"/>
      <c r="BV12" s="60"/>
      <c r="BW12" s="60"/>
      <c r="BX12" s="60"/>
      <c r="BY12" s="60"/>
      <c r="BZ12" s="60"/>
      <c r="CA12" s="60"/>
      <c r="CB12" s="60"/>
    </row>
    <row r="13" spans="1:144" hidden="1" outlineLevel="1">
      <c r="A13" s="7"/>
      <c r="B13" s="2">
        <v>5</v>
      </c>
      <c r="C13" s="9">
        <v>5014</v>
      </c>
      <c r="D13" s="122">
        <v>5</v>
      </c>
      <c r="E13" s="9" t="s">
        <v>47</v>
      </c>
      <c r="F13" s="63"/>
      <c r="G13" s="63">
        <f>HLOOKUP($E$3,'2024 Historical'!$C$3:$BC$261,Q13,FALSE)</f>
        <v>0</v>
      </c>
      <c r="H13" s="63">
        <f t="shared" si="1"/>
        <v>0</v>
      </c>
      <c r="I13" s="11"/>
      <c r="J13" s="60"/>
      <c r="K13" s="60"/>
      <c r="L13" s="60"/>
      <c r="M13" s="60"/>
      <c r="N13" s="60"/>
      <c r="O13" s="60"/>
      <c r="P13" s="60"/>
      <c r="Q13" s="174">
        <v>11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106341.35</v>
      </c>
      <c r="AC13" s="63">
        <v>0</v>
      </c>
      <c r="AD13" s="63">
        <v>316136.95</v>
      </c>
      <c r="AE13" s="63">
        <v>0</v>
      </c>
      <c r="AF13" s="63">
        <v>0</v>
      </c>
      <c r="AG13" s="63">
        <v>0</v>
      </c>
      <c r="AH13" s="63">
        <v>166522.01</v>
      </c>
      <c r="AI13" s="63">
        <v>66938.75</v>
      </c>
      <c r="AJ13" s="63">
        <v>0</v>
      </c>
      <c r="AK13" s="63">
        <v>12221.44</v>
      </c>
      <c r="AL13" s="63">
        <v>21895.02</v>
      </c>
      <c r="AM13" s="63">
        <v>0</v>
      </c>
      <c r="AN13" s="63">
        <v>0</v>
      </c>
      <c r="AO13" s="63">
        <v>18011.419999999998</v>
      </c>
      <c r="AP13" s="63">
        <v>450843.45</v>
      </c>
      <c r="AQ13" s="63">
        <v>1124705.8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3008.84</v>
      </c>
      <c r="AZ13" s="63">
        <v>15197.41</v>
      </c>
      <c r="BA13" s="63">
        <v>0</v>
      </c>
      <c r="BB13" s="63">
        <v>0</v>
      </c>
      <c r="BC13" s="63">
        <v>402106.55</v>
      </c>
      <c r="BD13" s="63">
        <v>0</v>
      </c>
      <c r="BE13" s="63">
        <v>0</v>
      </c>
      <c r="BF13" s="63">
        <v>0</v>
      </c>
      <c r="BG13" s="63">
        <v>49074.26</v>
      </c>
      <c r="BH13" s="63">
        <v>0</v>
      </c>
      <c r="BI13" s="63">
        <v>0</v>
      </c>
      <c r="BJ13" s="63">
        <v>0</v>
      </c>
      <c r="BK13" s="63">
        <v>0</v>
      </c>
      <c r="BL13" s="63">
        <v>0</v>
      </c>
      <c r="BM13" s="63">
        <v>303582.31</v>
      </c>
      <c r="BN13" s="63">
        <v>0</v>
      </c>
      <c r="BO13" s="63">
        <v>0</v>
      </c>
      <c r="BP13" s="63">
        <v>0</v>
      </c>
      <c r="BQ13" s="63">
        <v>0</v>
      </c>
      <c r="BR13" s="63">
        <v>273263.13</v>
      </c>
      <c r="BS13" s="63">
        <v>2736.19</v>
      </c>
      <c r="BT13" s="60"/>
      <c r="BU13" s="60"/>
      <c r="BV13" s="60"/>
      <c r="BW13" s="60"/>
      <c r="BX13" s="60"/>
      <c r="BY13" s="60"/>
      <c r="BZ13" s="60"/>
      <c r="CA13" s="60"/>
      <c r="CB13" s="60"/>
    </row>
    <row r="14" spans="1:144" hidden="1" outlineLevel="1">
      <c r="A14" s="7"/>
      <c r="B14" s="2">
        <v>6</v>
      </c>
      <c r="C14" s="9">
        <v>5015</v>
      </c>
      <c r="D14" s="122">
        <v>6</v>
      </c>
      <c r="E14" s="9" t="s">
        <v>48</v>
      </c>
      <c r="F14" s="63"/>
      <c r="G14" s="63">
        <f>HLOOKUP($E$3,'2024 Historical'!$C$3:$BC$261,Q14,FALSE)</f>
        <v>0</v>
      </c>
      <c r="H14" s="63">
        <f t="shared" si="1"/>
        <v>0</v>
      </c>
      <c r="I14" s="11"/>
      <c r="J14" s="60"/>
      <c r="K14" s="60"/>
      <c r="L14" s="60"/>
      <c r="M14" s="60"/>
      <c r="N14" s="60"/>
      <c r="O14" s="60"/>
      <c r="P14" s="60"/>
      <c r="Q14" s="174">
        <v>12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230375.9</v>
      </c>
      <c r="AC14" s="63">
        <v>0</v>
      </c>
      <c r="AD14" s="63">
        <v>17674.330000000002</v>
      </c>
      <c r="AE14" s="63">
        <v>0</v>
      </c>
      <c r="AF14" s="63">
        <v>0</v>
      </c>
      <c r="AG14" s="63">
        <v>0</v>
      </c>
      <c r="AH14" s="63">
        <v>79529.119999999995</v>
      </c>
      <c r="AI14" s="63">
        <v>33218</v>
      </c>
      <c r="AJ14" s="63">
        <v>0</v>
      </c>
      <c r="AK14" s="63">
        <v>98122.84</v>
      </c>
      <c r="AL14" s="63">
        <v>20507.259999999998</v>
      </c>
      <c r="AM14" s="63">
        <v>0</v>
      </c>
      <c r="AN14" s="63">
        <v>0</v>
      </c>
      <c r="AO14" s="63">
        <v>10892.73</v>
      </c>
      <c r="AP14" s="63">
        <v>121683.44</v>
      </c>
      <c r="AQ14" s="63">
        <v>1239287.1399999999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0</v>
      </c>
      <c r="AY14" s="63">
        <v>138811.13</v>
      </c>
      <c r="AZ14" s="63">
        <v>13200</v>
      </c>
      <c r="BA14" s="63">
        <v>0</v>
      </c>
      <c r="BB14" s="63">
        <v>0</v>
      </c>
      <c r="BC14" s="63">
        <v>41480.379999999997</v>
      </c>
      <c r="BD14" s="63">
        <v>0</v>
      </c>
      <c r="BE14" s="63">
        <v>0</v>
      </c>
      <c r="BF14" s="63">
        <v>0</v>
      </c>
      <c r="BG14" s="63">
        <v>20770</v>
      </c>
      <c r="BH14" s="63">
        <v>0</v>
      </c>
      <c r="BI14" s="63">
        <v>0</v>
      </c>
      <c r="BJ14" s="63">
        <v>0</v>
      </c>
      <c r="BK14" s="63">
        <v>28534.67</v>
      </c>
      <c r="BL14" s="63">
        <v>0</v>
      </c>
      <c r="BM14" s="63">
        <v>955188.34</v>
      </c>
      <c r="BN14" s="63">
        <v>0</v>
      </c>
      <c r="BO14" s="63">
        <v>0</v>
      </c>
      <c r="BP14" s="63">
        <v>0</v>
      </c>
      <c r="BQ14" s="63">
        <v>0</v>
      </c>
      <c r="BR14" s="63">
        <v>643113.06999999995</v>
      </c>
      <c r="BS14" s="63">
        <v>252872.98</v>
      </c>
      <c r="BT14" s="60"/>
      <c r="BU14" s="60"/>
      <c r="BV14" s="60"/>
      <c r="BW14" s="60"/>
      <c r="BX14" s="60"/>
      <c r="BY14" s="60"/>
      <c r="BZ14" s="60"/>
      <c r="CA14" s="60"/>
      <c r="CB14" s="60"/>
    </row>
    <row r="15" spans="1:144" ht="18" hidden="1" outlineLevel="1">
      <c r="A15" s="7"/>
      <c r="B15" s="2">
        <v>7</v>
      </c>
      <c r="C15" s="9">
        <v>5016</v>
      </c>
      <c r="D15" s="122">
        <v>7</v>
      </c>
      <c r="E15" s="9" t="s">
        <v>49</v>
      </c>
      <c r="F15" s="63"/>
      <c r="G15" s="63">
        <f>HLOOKUP($E$3,'2024 Historical'!$C$3:$BC$261,Q15,FALSE)</f>
        <v>181470.22</v>
      </c>
      <c r="H15" s="63">
        <f t="shared" si="1"/>
        <v>133067.16</v>
      </c>
      <c r="I15" s="11"/>
      <c r="J15" s="61"/>
      <c r="K15" s="60"/>
      <c r="L15" s="60"/>
      <c r="M15" s="60"/>
      <c r="N15" s="60"/>
      <c r="O15" s="60"/>
      <c r="P15" s="60"/>
      <c r="Q15" s="174">
        <v>13</v>
      </c>
      <c r="S15" s="63">
        <v>2407153.59</v>
      </c>
      <c r="T15" s="63">
        <v>44460.13</v>
      </c>
      <c r="U15" s="63">
        <v>27157.63</v>
      </c>
      <c r="V15" s="63">
        <v>0</v>
      </c>
      <c r="W15" s="63">
        <v>199869.69</v>
      </c>
      <c r="X15" s="63">
        <v>19469.73</v>
      </c>
      <c r="Y15" s="63">
        <v>0</v>
      </c>
      <c r="Z15" s="63">
        <v>0</v>
      </c>
      <c r="AA15" s="63">
        <v>165.23</v>
      </c>
      <c r="AB15" s="63">
        <v>203607.56</v>
      </c>
      <c r="AC15" s="63">
        <v>122900.21</v>
      </c>
      <c r="AD15" s="63">
        <v>0</v>
      </c>
      <c r="AE15" s="63">
        <v>11744.91</v>
      </c>
      <c r="AF15" s="63">
        <v>12129.12</v>
      </c>
      <c r="AG15" s="63">
        <v>0</v>
      </c>
      <c r="AH15" s="63">
        <v>0</v>
      </c>
      <c r="AI15" s="63">
        <v>0</v>
      </c>
      <c r="AJ15" s="63">
        <v>622554.39</v>
      </c>
      <c r="AK15" s="63">
        <v>0</v>
      </c>
      <c r="AL15" s="63">
        <v>291413.71000000002</v>
      </c>
      <c r="AM15" s="63">
        <v>0</v>
      </c>
      <c r="AN15" s="63">
        <v>0</v>
      </c>
      <c r="AO15" s="63">
        <v>21100.11</v>
      </c>
      <c r="AP15" s="63">
        <v>4032068.4</v>
      </c>
      <c r="AQ15" s="63">
        <v>994364.08</v>
      </c>
      <c r="AR15" s="63">
        <v>21052.720000000001</v>
      </c>
      <c r="AS15" s="63">
        <v>89854.55</v>
      </c>
      <c r="AT15" s="63">
        <v>93759.16</v>
      </c>
      <c r="AU15" s="63">
        <v>21152.14</v>
      </c>
      <c r="AV15" s="63">
        <v>133067.16</v>
      </c>
      <c r="AW15" s="63">
        <v>35393.82</v>
      </c>
      <c r="AX15" s="63">
        <v>1322.14</v>
      </c>
      <c r="AY15" s="63">
        <v>0</v>
      </c>
      <c r="AZ15" s="63">
        <v>0</v>
      </c>
      <c r="BA15" s="63">
        <v>0</v>
      </c>
      <c r="BB15" s="63">
        <v>7252.32</v>
      </c>
      <c r="BC15" s="63">
        <v>57634.77</v>
      </c>
      <c r="BD15" s="63">
        <v>3189.88</v>
      </c>
      <c r="BE15" s="63">
        <v>346637.08</v>
      </c>
      <c r="BF15" s="63">
        <v>21260.23</v>
      </c>
      <c r="BG15" s="63">
        <v>164194.34</v>
      </c>
      <c r="BH15" s="63">
        <v>4366.8</v>
      </c>
      <c r="BI15" s="63">
        <v>2014.82</v>
      </c>
      <c r="BJ15" s="63">
        <v>0</v>
      </c>
      <c r="BK15" s="63">
        <v>0</v>
      </c>
      <c r="BL15" s="63">
        <v>0</v>
      </c>
      <c r="BM15" s="63">
        <v>3867634.99</v>
      </c>
      <c r="BN15" s="63">
        <v>23042.53</v>
      </c>
      <c r="BO15" s="63">
        <v>0</v>
      </c>
      <c r="BP15" s="63">
        <v>11419.38</v>
      </c>
      <c r="BQ15" s="63">
        <v>0</v>
      </c>
      <c r="BR15" s="63">
        <v>55106.27</v>
      </c>
      <c r="BS15" s="63">
        <v>0</v>
      </c>
      <c r="BT15" s="60"/>
      <c r="BU15" s="60"/>
      <c r="BV15" s="60"/>
      <c r="BW15" s="60"/>
      <c r="BX15" s="60"/>
      <c r="BY15" s="60"/>
      <c r="BZ15" s="60"/>
      <c r="CA15" s="60"/>
      <c r="CB15" s="60"/>
    </row>
    <row r="16" spans="1:144" hidden="1" outlineLevel="1">
      <c r="A16" s="7"/>
      <c r="B16" s="2">
        <v>8</v>
      </c>
      <c r="C16" s="9">
        <v>5017</v>
      </c>
      <c r="D16" s="122">
        <v>8</v>
      </c>
      <c r="E16" s="9" t="s">
        <v>50</v>
      </c>
      <c r="F16" s="63"/>
      <c r="G16" s="63">
        <f>HLOOKUP($E$3,'2024 Historical'!$C$3:$BC$261,Q16,FALSE)</f>
        <v>109305.86</v>
      </c>
      <c r="H16" s="63">
        <f t="shared" si="1"/>
        <v>123608.71</v>
      </c>
      <c r="I16" s="11"/>
      <c r="J16" s="60"/>
      <c r="K16" s="60"/>
      <c r="L16" s="60"/>
      <c r="M16" s="60"/>
      <c r="N16" s="60"/>
      <c r="O16" s="60"/>
      <c r="P16" s="60"/>
      <c r="Q16" s="174">
        <v>14</v>
      </c>
      <c r="S16" s="63">
        <v>1494730.79</v>
      </c>
      <c r="T16" s="63">
        <v>32642.400000000001</v>
      </c>
      <c r="U16" s="63">
        <v>11.97</v>
      </c>
      <c r="V16" s="63">
        <v>108540</v>
      </c>
      <c r="W16" s="63">
        <v>558339.88</v>
      </c>
      <c r="X16" s="63">
        <v>32147.74</v>
      </c>
      <c r="Y16" s="63">
        <v>51736.32</v>
      </c>
      <c r="Z16" s="63">
        <v>1127.31</v>
      </c>
      <c r="AA16" s="63">
        <v>0</v>
      </c>
      <c r="AB16" s="63">
        <v>93434.97</v>
      </c>
      <c r="AC16" s="63">
        <v>183902.4</v>
      </c>
      <c r="AD16" s="63">
        <v>0</v>
      </c>
      <c r="AE16" s="63">
        <v>1279.3900000000001</v>
      </c>
      <c r="AF16" s="63">
        <v>2163.7800000000002</v>
      </c>
      <c r="AG16" s="63">
        <v>0</v>
      </c>
      <c r="AH16" s="63">
        <v>0</v>
      </c>
      <c r="AI16" s="63">
        <v>0</v>
      </c>
      <c r="AJ16" s="63">
        <v>294142.48</v>
      </c>
      <c r="AK16" s="63">
        <v>3662.98</v>
      </c>
      <c r="AL16" s="63">
        <v>29271.24</v>
      </c>
      <c r="AM16" s="63">
        <v>0</v>
      </c>
      <c r="AN16" s="63">
        <v>0</v>
      </c>
      <c r="AO16" s="63">
        <v>2549.9699999999998</v>
      </c>
      <c r="AP16" s="63">
        <v>1154059.1100000001</v>
      </c>
      <c r="AQ16" s="63">
        <v>229286.05</v>
      </c>
      <c r="AR16" s="63">
        <v>43983.81</v>
      </c>
      <c r="AS16" s="63">
        <v>12592</v>
      </c>
      <c r="AT16" s="63">
        <v>0</v>
      </c>
      <c r="AU16" s="63">
        <v>0</v>
      </c>
      <c r="AV16" s="63">
        <v>123608.71</v>
      </c>
      <c r="AW16" s="63">
        <v>66058.78</v>
      </c>
      <c r="AX16" s="63">
        <v>62026.74</v>
      </c>
      <c r="AY16" s="63">
        <v>0</v>
      </c>
      <c r="AZ16" s="63">
        <v>0</v>
      </c>
      <c r="BA16" s="63">
        <v>0</v>
      </c>
      <c r="BB16" s="63">
        <v>10999.92</v>
      </c>
      <c r="BC16" s="63">
        <v>1030.1500000000001</v>
      </c>
      <c r="BD16" s="63">
        <v>20428.62</v>
      </c>
      <c r="BE16" s="63">
        <v>0</v>
      </c>
      <c r="BF16" s="63">
        <v>9125</v>
      </c>
      <c r="BG16" s="63">
        <v>169202.33</v>
      </c>
      <c r="BH16" s="63">
        <v>42338.48</v>
      </c>
      <c r="BI16" s="63">
        <v>0</v>
      </c>
      <c r="BJ16" s="63">
        <v>0</v>
      </c>
      <c r="BK16" s="63">
        <v>114241.3</v>
      </c>
      <c r="BL16" s="63">
        <v>12346.91</v>
      </c>
      <c r="BM16" s="63">
        <v>2759093.32</v>
      </c>
      <c r="BN16" s="63">
        <v>40871.96</v>
      </c>
      <c r="BO16" s="63">
        <v>71742.240000000005</v>
      </c>
      <c r="BP16" s="63">
        <v>22798.26</v>
      </c>
      <c r="BQ16" s="63">
        <v>0</v>
      </c>
      <c r="BR16" s="63">
        <v>-709.8</v>
      </c>
      <c r="BS16" s="63">
        <v>0</v>
      </c>
      <c r="BT16" s="60"/>
      <c r="BU16" s="60"/>
      <c r="BV16" s="60"/>
      <c r="BW16" s="60"/>
      <c r="BX16" s="60"/>
      <c r="BY16" s="60"/>
      <c r="BZ16" s="60"/>
      <c r="CA16" s="60"/>
      <c r="CB16" s="60"/>
    </row>
    <row r="17" spans="1:80" hidden="1" outlineLevel="1">
      <c r="A17" s="7"/>
      <c r="B17" s="2">
        <v>9</v>
      </c>
      <c r="C17" s="9">
        <v>5020</v>
      </c>
      <c r="D17" s="122">
        <v>9</v>
      </c>
      <c r="E17" s="9" t="s">
        <v>51</v>
      </c>
      <c r="F17" s="63"/>
      <c r="G17" s="63">
        <f>HLOOKUP($E$3,'2024 Historical'!$C$3:$BC$261,Q17,FALSE)</f>
        <v>162245.35</v>
      </c>
      <c r="H17" s="63">
        <f t="shared" si="1"/>
        <v>85236.33</v>
      </c>
      <c r="I17" s="11"/>
      <c r="J17" s="60"/>
      <c r="K17" s="60"/>
      <c r="L17" s="60"/>
      <c r="M17" s="60"/>
      <c r="N17" s="60"/>
      <c r="O17" s="60"/>
      <c r="P17" s="60"/>
      <c r="Q17" s="174">
        <v>15</v>
      </c>
      <c r="S17" s="63">
        <v>18529705.100000001</v>
      </c>
      <c r="T17" s="63">
        <v>90355.43</v>
      </c>
      <c r="U17" s="63">
        <v>231574.29</v>
      </c>
      <c r="V17" s="63">
        <v>0</v>
      </c>
      <c r="W17" s="63">
        <v>358947.21</v>
      </c>
      <c r="X17" s="63">
        <v>132354.9</v>
      </c>
      <c r="Y17" s="63">
        <v>838.56</v>
      </c>
      <c r="Z17" s="63">
        <v>0</v>
      </c>
      <c r="AA17" s="63">
        <v>16633.240000000002</v>
      </c>
      <c r="AB17" s="63">
        <v>1623854.37</v>
      </c>
      <c r="AC17" s="63">
        <v>260141.7</v>
      </c>
      <c r="AD17" s="63">
        <v>2532063.0099999998</v>
      </c>
      <c r="AE17" s="63">
        <v>90093.52</v>
      </c>
      <c r="AF17" s="63">
        <v>17541.78</v>
      </c>
      <c r="AG17" s="63">
        <v>138702.6</v>
      </c>
      <c r="AH17" s="63">
        <v>5978.81</v>
      </c>
      <c r="AI17" s="63">
        <v>33903.72</v>
      </c>
      <c r="AJ17" s="63">
        <v>180404.92</v>
      </c>
      <c r="AK17" s="63">
        <v>88742.15</v>
      </c>
      <c r="AL17" s="63">
        <v>541809.83900000004</v>
      </c>
      <c r="AM17" s="63">
        <v>13382.54</v>
      </c>
      <c r="AN17" s="63">
        <v>0</v>
      </c>
      <c r="AO17" s="63">
        <v>54.67</v>
      </c>
      <c r="AP17" s="63">
        <v>8292239.3600000003</v>
      </c>
      <c r="AQ17" s="63">
        <v>241260.68</v>
      </c>
      <c r="AR17" s="63">
        <v>32095.9</v>
      </c>
      <c r="AS17" s="63">
        <v>84138.78</v>
      </c>
      <c r="AT17" s="63">
        <v>111718.69</v>
      </c>
      <c r="AU17" s="63">
        <v>39980.9</v>
      </c>
      <c r="AV17" s="63">
        <v>85236.33</v>
      </c>
      <c r="AW17" s="63">
        <v>327176.45</v>
      </c>
      <c r="AX17" s="63">
        <v>10997.72</v>
      </c>
      <c r="AY17" s="63">
        <v>84409.279999999999</v>
      </c>
      <c r="AZ17" s="63">
        <v>89588.27</v>
      </c>
      <c r="BA17" s="63">
        <v>8988</v>
      </c>
      <c r="BB17" s="63">
        <v>110726.26</v>
      </c>
      <c r="BC17" s="63">
        <v>319820.53000000003</v>
      </c>
      <c r="BD17" s="63">
        <v>12969.93</v>
      </c>
      <c r="BE17" s="63">
        <v>813612.9</v>
      </c>
      <c r="BF17" s="63">
        <v>23762.5</v>
      </c>
      <c r="BG17" s="63">
        <v>438843.6</v>
      </c>
      <c r="BH17" s="63">
        <v>35382.42</v>
      </c>
      <c r="BI17" s="63">
        <v>2029.68</v>
      </c>
      <c r="BJ17" s="63">
        <v>418167.08</v>
      </c>
      <c r="BK17" s="63">
        <v>389371.1</v>
      </c>
      <c r="BL17" s="63">
        <v>2394.36</v>
      </c>
      <c r="BM17" s="63">
        <v>279464.84000000003</v>
      </c>
      <c r="BN17" s="63">
        <v>0</v>
      </c>
      <c r="BO17" s="63">
        <v>109299.38</v>
      </c>
      <c r="BP17" s="63">
        <v>28015.38</v>
      </c>
      <c r="BQ17" s="63">
        <v>0</v>
      </c>
      <c r="BR17" s="63">
        <v>1683413.82</v>
      </c>
      <c r="BS17" s="63">
        <v>281126.48</v>
      </c>
      <c r="BT17" s="60"/>
      <c r="BU17" s="60"/>
      <c r="BV17" s="60"/>
      <c r="BW17" s="60"/>
      <c r="BX17" s="60"/>
      <c r="BY17" s="60"/>
      <c r="BZ17" s="60"/>
      <c r="CA17" s="60"/>
      <c r="CB17" s="60"/>
    </row>
    <row r="18" spans="1:80" hidden="1" outlineLevel="1">
      <c r="A18" s="7"/>
      <c r="B18" s="2">
        <v>10</v>
      </c>
      <c r="C18" s="9">
        <v>5025</v>
      </c>
      <c r="D18" s="122">
        <v>10</v>
      </c>
      <c r="E18" s="9" t="s">
        <v>52</v>
      </c>
      <c r="F18" s="63"/>
      <c r="G18" s="63">
        <f>HLOOKUP($E$3,'2024 Historical'!$C$3:$BC$261,Q18,FALSE)</f>
        <v>336377.56</v>
      </c>
      <c r="H18" s="63">
        <f t="shared" si="1"/>
        <v>326500.84000000003</v>
      </c>
      <c r="I18" s="11"/>
      <c r="J18" s="60"/>
      <c r="K18" s="60"/>
      <c r="L18" s="60"/>
      <c r="M18" s="60"/>
      <c r="N18" s="60"/>
      <c r="O18" s="60"/>
      <c r="P18" s="60"/>
      <c r="Q18" s="174">
        <v>16</v>
      </c>
      <c r="S18" s="63">
        <v>9458831.0999999996</v>
      </c>
      <c r="T18" s="63">
        <v>94026.13</v>
      </c>
      <c r="U18" s="63">
        <v>54103.87</v>
      </c>
      <c r="V18" s="63">
        <v>211953</v>
      </c>
      <c r="W18" s="63">
        <v>559097.65</v>
      </c>
      <c r="X18" s="63">
        <v>39918.15</v>
      </c>
      <c r="Y18" s="63">
        <v>8775</v>
      </c>
      <c r="Z18" s="63">
        <v>0</v>
      </c>
      <c r="AA18" s="63">
        <v>7777.17</v>
      </c>
      <c r="AB18" s="63">
        <v>589482.32999999996</v>
      </c>
      <c r="AC18" s="63">
        <v>53618.48</v>
      </c>
      <c r="AD18" s="63">
        <v>-220048.08</v>
      </c>
      <c r="AE18" s="63">
        <v>8037.76</v>
      </c>
      <c r="AF18" s="63">
        <v>0</v>
      </c>
      <c r="AG18" s="63">
        <v>49353.99</v>
      </c>
      <c r="AH18" s="63">
        <v>54266.87</v>
      </c>
      <c r="AI18" s="63">
        <v>6040.16</v>
      </c>
      <c r="AJ18" s="63">
        <v>460334.39</v>
      </c>
      <c r="AK18" s="63">
        <v>26346.560000000001</v>
      </c>
      <c r="AL18" s="63">
        <v>42241.189420000002</v>
      </c>
      <c r="AM18" s="63">
        <v>86565.43</v>
      </c>
      <c r="AN18" s="63">
        <v>0</v>
      </c>
      <c r="AO18" s="63">
        <v>3481</v>
      </c>
      <c r="AP18" s="63">
        <v>272460.07</v>
      </c>
      <c r="AQ18" s="63">
        <v>76996.45</v>
      </c>
      <c r="AR18" s="63">
        <v>18560.22</v>
      </c>
      <c r="AS18" s="63">
        <v>68436.61</v>
      </c>
      <c r="AT18" s="63">
        <v>22216.78</v>
      </c>
      <c r="AU18" s="63">
        <v>0</v>
      </c>
      <c r="AV18" s="63">
        <v>326500.84000000003</v>
      </c>
      <c r="AW18" s="63">
        <v>0</v>
      </c>
      <c r="AX18" s="63">
        <v>38042.22</v>
      </c>
      <c r="AY18" s="63">
        <v>83250.5</v>
      </c>
      <c r="AZ18" s="63">
        <v>67262.8</v>
      </c>
      <c r="BA18" s="63">
        <v>22323.31</v>
      </c>
      <c r="BB18" s="63">
        <v>2681.03</v>
      </c>
      <c r="BC18" s="63">
        <v>160519.81</v>
      </c>
      <c r="BD18" s="63">
        <v>20136.669999999998</v>
      </c>
      <c r="BE18" s="63">
        <v>256481.49</v>
      </c>
      <c r="BF18" s="63">
        <v>6131.77</v>
      </c>
      <c r="BG18" s="63">
        <v>253457.85</v>
      </c>
      <c r="BH18" s="63">
        <v>26431.34</v>
      </c>
      <c r="BI18" s="63">
        <v>0</v>
      </c>
      <c r="BJ18" s="63">
        <v>120664.18</v>
      </c>
      <c r="BK18" s="63">
        <v>768685.37</v>
      </c>
      <c r="BL18" s="63">
        <v>22033.21</v>
      </c>
      <c r="BM18" s="63">
        <v>1586591.41</v>
      </c>
      <c r="BN18" s="63">
        <v>0</v>
      </c>
      <c r="BO18" s="63">
        <v>77765.759999999995</v>
      </c>
      <c r="BP18" s="63">
        <v>16618.810000000001</v>
      </c>
      <c r="BQ18" s="63">
        <v>0</v>
      </c>
      <c r="BR18" s="63">
        <v>1137324.73</v>
      </c>
      <c r="BS18" s="63">
        <v>145482.70000000001</v>
      </c>
      <c r="BT18" s="60"/>
      <c r="BU18" s="60"/>
      <c r="BV18" s="60"/>
      <c r="BW18" s="60"/>
      <c r="BX18" s="60"/>
      <c r="BY18" s="60"/>
      <c r="BZ18" s="60"/>
      <c r="CA18" s="60"/>
      <c r="CB18" s="60"/>
    </row>
    <row r="19" spans="1:80" hidden="1" outlineLevel="1">
      <c r="A19" s="7"/>
      <c r="B19" s="2">
        <v>11</v>
      </c>
      <c r="C19" s="9">
        <v>5035</v>
      </c>
      <c r="D19" s="122">
        <v>11</v>
      </c>
      <c r="E19" s="9" t="s">
        <v>53</v>
      </c>
      <c r="F19" s="63"/>
      <c r="G19" s="63">
        <f>HLOOKUP($E$3,'2024 Historical'!$C$3:$BC$261,Q19,FALSE)</f>
        <v>53087.98</v>
      </c>
      <c r="H19" s="63">
        <f t="shared" si="1"/>
        <v>67309.100000000006</v>
      </c>
      <c r="I19" s="11"/>
      <c r="J19" s="60"/>
      <c r="K19" s="60"/>
      <c r="L19" s="60"/>
      <c r="M19" s="60"/>
      <c r="N19" s="60"/>
      <c r="O19" s="60"/>
      <c r="P19" s="60"/>
      <c r="Q19" s="174">
        <v>17</v>
      </c>
      <c r="S19" s="63">
        <v>0</v>
      </c>
      <c r="T19" s="63">
        <v>0</v>
      </c>
      <c r="U19" s="63">
        <v>0</v>
      </c>
      <c r="V19" s="63">
        <v>2464</v>
      </c>
      <c r="W19" s="63">
        <v>14918.77</v>
      </c>
      <c r="X19" s="63">
        <v>22479.54</v>
      </c>
      <c r="Y19" s="63">
        <v>0</v>
      </c>
      <c r="Z19" s="63">
        <v>479.18</v>
      </c>
      <c r="AA19" s="63">
        <v>12225.48</v>
      </c>
      <c r="AB19" s="63">
        <v>0</v>
      </c>
      <c r="AC19" s="63">
        <v>0</v>
      </c>
      <c r="AD19" s="63">
        <v>69566.320000000007</v>
      </c>
      <c r="AE19" s="63">
        <v>1822.46</v>
      </c>
      <c r="AF19" s="63">
        <v>0</v>
      </c>
      <c r="AG19" s="63">
        <v>570.37</v>
      </c>
      <c r="AH19" s="63">
        <v>22.38</v>
      </c>
      <c r="AI19" s="63">
        <v>0</v>
      </c>
      <c r="AJ19" s="63">
        <v>54897.74</v>
      </c>
      <c r="AK19" s="63">
        <v>603.09</v>
      </c>
      <c r="AL19" s="63">
        <v>26622.498589999999</v>
      </c>
      <c r="AM19" s="63">
        <v>10.210000000000001</v>
      </c>
      <c r="AN19" s="63">
        <v>0</v>
      </c>
      <c r="AO19" s="63">
        <v>16478.16</v>
      </c>
      <c r="AP19" s="63">
        <v>0</v>
      </c>
      <c r="AQ19" s="63">
        <v>239181.76</v>
      </c>
      <c r="AR19" s="63">
        <v>0</v>
      </c>
      <c r="AS19" s="63">
        <v>3745.98</v>
      </c>
      <c r="AT19" s="63">
        <v>0</v>
      </c>
      <c r="AU19" s="63">
        <v>1249.1600000000001</v>
      </c>
      <c r="AV19" s="63">
        <v>67309.100000000006</v>
      </c>
      <c r="AW19" s="63">
        <v>0</v>
      </c>
      <c r="AX19" s="63">
        <v>48137.77</v>
      </c>
      <c r="AY19" s="63">
        <v>0</v>
      </c>
      <c r="AZ19" s="63">
        <v>0</v>
      </c>
      <c r="BA19" s="63">
        <v>60254</v>
      </c>
      <c r="BB19" s="63">
        <v>0</v>
      </c>
      <c r="BC19" s="63">
        <v>8641.7800000000007</v>
      </c>
      <c r="BD19" s="63">
        <v>0</v>
      </c>
      <c r="BE19" s="63">
        <v>0</v>
      </c>
      <c r="BF19" s="63">
        <v>365467.52</v>
      </c>
      <c r="BG19" s="63">
        <v>13111.39</v>
      </c>
      <c r="BH19" s="63">
        <v>12136.15</v>
      </c>
      <c r="BI19" s="63">
        <v>1553.98</v>
      </c>
      <c r="BJ19" s="63">
        <v>4210.79</v>
      </c>
      <c r="BK19" s="63">
        <v>438526.48</v>
      </c>
      <c r="BL19" s="63">
        <v>8052.24</v>
      </c>
      <c r="BM19" s="63">
        <v>0</v>
      </c>
      <c r="BN19" s="63">
        <v>0</v>
      </c>
      <c r="BO19" s="63">
        <v>0</v>
      </c>
      <c r="BP19" s="63">
        <v>3066.33</v>
      </c>
      <c r="BQ19" s="63">
        <v>0</v>
      </c>
      <c r="BR19" s="63">
        <v>823.94</v>
      </c>
      <c r="BS19" s="63">
        <v>44467.98</v>
      </c>
      <c r="BT19" s="60"/>
      <c r="BU19" s="60"/>
      <c r="BV19" s="60"/>
      <c r="BW19" s="60"/>
      <c r="BX19" s="60"/>
      <c r="BY19" s="60"/>
      <c r="BZ19" s="60"/>
      <c r="CA19" s="60"/>
      <c r="CB19" s="60"/>
    </row>
    <row r="20" spans="1:80" hidden="1" outlineLevel="1">
      <c r="A20" s="7"/>
      <c r="B20" s="2">
        <v>12</v>
      </c>
      <c r="C20" s="9">
        <v>5040</v>
      </c>
      <c r="D20" s="122">
        <v>12</v>
      </c>
      <c r="E20" s="9" t="s">
        <v>54</v>
      </c>
      <c r="F20" s="63"/>
      <c r="G20" s="63">
        <f>HLOOKUP($E$3,'2024 Historical'!$C$3:$BC$261,Q20,FALSE)</f>
        <v>161452.09</v>
      </c>
      <c r="H20" s="63">
        <f t="shared" si="1"/>
        <v>218339.58</v>
      </c>
      <c r="I20" s="11"/>
      <c r="J20" s="60"/>
      <c r="K20" s="60"/>
      <c r="L20" s="60"/>
      <c r="M20" s="60"/>
      <c r="N20" s="60"/>
      <c r="O20" s="60"/>
      <c r="P20" s="60"/>
      <c r="Q20" s="174">
        <v>18</v>
      </c>
      <c r="S20" s="63">
        <v>5829221.4800000004</v>
      </c>
      <c r="T20" s="63">
        <v>3764.19</v>
      </c>
      <c r="U20" s="63">
        <v>0</v>
      </c>
      <c r="V20" s="63">
        <v>1067316</v>
      </c>
      <c r="W20" s="63">
        <v>71034.429999999993</v>
      </c>
      <c r="X20" s="63">
        <v>99188.72</v>
      </c>
      <c r="Y20" s="63">
        <v>0</v>
      </c>
      <c r="Z20" s="63">
        <v>0</v>
      </c>
      <c r="AA20" s="63">
        <v>178042.15</v>
      </c>
      <c r="AB20" s="63">
        <v>-1407240.97</v>
      </c>
      <c r="AC20" s="63">
        <v>490781.26</v>
      </c>
      <c r="AD20" s="63">
        <v>814198.28</v>
      </c>
      <c r="AE20" s="63">
        <v>34298.730000000003</v>
      </c>
      <c r="AF20" s="63">
        <v>4674.4799999999996</v>
      </c>
      <c r="AG20" s="63">
        <v>103071.38</v>
      </c>
      <c r="AH20" s="63">
        <v>6226.3</v>
      </c>
      <c r="AI20" s="63">
        <v>9019.4599999999991</v>
      </c>
      <c r="AJ20" s="63">
        <v>106755.15</v>
      </c>
      <c r="AK20" s="63">
        <v>2221.5300000000002</v>
      </c>
      <c r="AL20" s="63">
        <v>58675.83</v>
      </c>
      <c r="AM20" s="63">
        <v>652.09</v>
      </c>
      <c r="AN20" s="63">
        <v>0</v>
      </c>
      <c r="AO20" s="63">
        <v>5.86</v>
      </c>
      <c r="AP20" s="63">
        <v>968746.91</v>
      </c>
      <c r="AQ20" s="63">
        <v>460272.27</v>
      </c>
      <c r="AR20" s="63">
        <v>6642.1</v>
      </c>
      <c r="AS20" s="63">
        <v>46507.02</v>
      </c>
      <c r="AT20" s="63">
        <v>5012.95</v>
      </c>
      <c r="AU20" s="63">
        <v>0</v>
      </c>
      <c r="AV20" s="63">
        <v>218339.58</v>
      </c>
      <c r="AW20" s="63">
        <v>0</v>
      </c>
      <c r="AX20" s="63">
        <v>118868.77</v>
      </c>
      <c r="AY20" s="63">
        <v>40222.160000000003</v>
      </c>
      <c r="AZ20" s="63">
        <v>30.5</v>
      </c>
      <c r="BA20" s="63">
        <v>38239.64</v>
      </c>
      <c r="BB20" s="63">
        <v>0</v>
      </c>
      <c r="BC20" s="63">
        <v>917048.67</v>
      </c>
      <c r="BD20" s="63">
        <v>5907.23</v>
      </c>
      <c r="BE20" s="63">
        <v>13842.41</v>
      </c>
      <c r="BF20" s="63">
        <v>5417.92</v>
      </c>
      <c r="BG20" s="63">
        <v>236264.92</v>
      </c>
      <c r="BH20" s="63">
        <v>2266.54</v>
      </c>
      <c r="BI20" s="63">
        <v>0</v>
      </c>
      <c r="BJ20" s="63">
        <v>0</v>
      </c>
      <c r="BK20" s="63">
        <v>31197.919999999998</v>
      </c>
      <c r="BL20" s="63">
        <v>545.74</v>
      </c>
      <c r="BM20" s="63">
        <v>634693.51</v>
      </c>
      <c r="BN20" s="63">
        <v>0</v>
      </c>
      <c r="BO20" s="63">
        <v>368940.59</v>
      </c>
      <c r="BP20" s="63">
        <v>273.25</v>
      </c>
      <c r="BQ20" s="63">
        <v>417585.86</v>
      </c>
      <c r="BR20" s="63">
        <v>155817.63</v>
      </c>
      <c r="BS20" s="63">
        <v>128620.46</v>
      </c>
      <c r="BT20" s="60"/>
      <c r="BU20" s="60"/>
      <c r="BV20" s="60"/>
      <c r="BW20" s="60"/>
      <c r="BX20" s="60"/>
      <c r="BY20" s="60"/>
      <c r="BZ20" s="60"/>
      <c r="CA20" s="60"/>
      <c r="CB20" s="60"/>
    </row>
    <row r="21" spans="1:80" ht="15" hidden="1" outlineLevel="1">
      <c r="A21" s="7"/>
      <c r="B21" s="2">
        <v>13</v>
      </c>
      <c r="C21" s="9">
        <v>5045</v>
      </c>
      <c r="D21" s="122">
        <v>13</v>
      </c>
      <c r="E21" s="9" t="s">
        <v>55</v>
      </c>
      <c r="F21" s="63"/>
      <c r="G21" s="63">
        <f>HLOOKUP($E$3,'2024 Historical'!$C$3:$BC$261,Q21,FALSE)</f>
        <v>235028.56</v>
      </c>
      <c r="H21" s="63">
        <f t="shared" si="1"/>
        <v>166326.70000000001</v>
      </c>
      <c r="I21" s="11"/>
      <c r="J21" s="62"/>
      <c r="K21" s="60"/>
      <c r="L21" s="60"/>
      <c r="M21" s="60"/>
      <c r="N21" s="60"/>
      <c r="O21" s="60"/>
      <c r="P21" s="60"/>
      <c r="Q21" s="174">
        <v>19</v>
      </c>
      <c r="S21" s="63">
        <v>16117166.960000001</v>
      </c>
      <c r="T21" s="63">
        <v>0</v>
      </c>
      <c r="U21" s="63">
        <v>0</v>
      </c>
      <c r="V21" s="63">
        <v>424199</v>
      </c>
      <c r="W21" s="63">
        <v>614970.68000000005</v>
      </c>
      <c r="X21" s="63">
        <v>196965.69</v>
      </c>
      <c r="Y21" s="63">
        <v>0</v>
      </c>
      <c r="Z21" s="63">
        <v>0</v>
      </c>
      <c r="AA21" s="63">
        <v>0</v>
      </c>
      <c r="AB21" s="63">
        <v>2129973.42</v>
      </c>
      <c r="AC21" s="63">
        <v>213454.84</v>
      </c>
      <c r="AD21" s="63">
        <v>425633.4</v>
      </c>
      <c r="AE21" s="63">
        <v>0</v>
      </c>
      <c r="AF21" s="63">
        <v>662.42</v>
      </c>
      <c r="AG21" s="63">
        <v>46946.35</v>
      </c>
      <c r="AH21" s="63">
        <v>515.5</v>
      </c>
      <c r="AI21" s="63">
        <v>782.66</v>
      </c>
      <c r="AJ21" s="63">
        <v>75510.42</v>
      </c>
      <c r="AK21" s="63">
        <v>56101.61</v>
      </c>
      <c r="AL21" s="63">
        <v>17351.531060000001</v>
      </c>
      <c r="AM21" s="63">
        <v>5296.78</v>
      </c>
      <c r="AN21" s="63">
        <v>0</v>
      </c>
      <c r="AO21" s="63">
        <v>0</v>
      </c>
      <c r="AP21" s="63">
        <v>90820.02</v>
      </c>
      <c r="AQ21" s="63">
        <v>4696809.32</v>
      </c>
      <c r="AR21" s="63">
        <v>146406.9</v>
      </c>
      <c r="AS21" s="63">
        <v>40815.49</v>
      </c>
      <c r="AT21" s="63">
        <v>0</v>
      </c>
      <c r="AU21" s="63">
        <v>0</v>
      </c>
      <c r="AV21" s="63">
        <v>166326.70000000001</v>
      </c>
      <c r="AW21" s="63">
        <v>823933.37</v>
      </c>
      <c r="AX21" s="63">
        <v>278162.28000000003</v>
      </c>
      <c r="AY21" s="63">
        <v>446452.35</v>
      </c>
      <c r="AZ21" s="63">
        <v>6914.69</v>
      </c>
      <c r="BA21" s="63">
        <v>233610.91</v>
      </c>
      <c r="BB21" s="63">
        <v>0</v>
      </c>
      <c r="BC21" s="63">
        <v>30069.27</v>
      </c>
      <c r="BD21" s="63">
        <v>3056.93</v>
      </c>
      <c r="BE21" s="63">
        <v>0</v>
      </c>
      <c r="BF21" s="63">
        <v>4217.42</v>
      </c>
      <c r="BG21" s="63">
        <v>34560.42</v>
      </c>
      <c r="BH21" s="63">
        <v>728</v>
      </c>
      <c r="BI21" s="63">
        <v>0</v>
      </c>
      <c r="BJ21" s="63">
        <v>7933.07</v>
      </c>
      <c r="BK21" s="63">
        <v>15149.08</v>
      </c>
      <c r="BL21" s="63">
        <v>639.59</v>
      </c>
      <c r="BM21" s="63">
        <v>6244008.1699999999</v>
      </c>
      <c r="BN21" s="63">
        <v>0</v>
      </c>
      <c r="BO21" s="63">
        <v>0</v>
      </c>
      <c r="BP21" s="63">
        <v>8634.02</v>
      </c>
      <c r="BQ21" s="63">
        <v>0</v>
      </c>
      <c r="BR21" s="63">
        <v>299392.90000000002</v>
      </c>
      <c r="BS21" s="63">
        <v>109065.06</v>
      </c>
      <c r="BT21" s="60"/>
      <c r="BU21" s="60"/>
      <c r="BV21" s="60"/>
      <c r="BW21" s="60"/>
      <c r="BX21" s="60"/>
      <c r="BY21" s="60"/>
      <c r="BZ21" s="60"/>
      <c r="CA21" s="60"/>
      <c r="CB21" s="60"/>
    </row>
    <row r="22" spans="1:80" hidden="1" outlineLevel="1">
      <c r="A22" s="7"/>
      <c r="B22" s="2">
        <v>14</v>
      </c>
      <c r="C22" s="9">
        <v>5055</v>
      </c>
      <c r="D22" s="122">
        <v>14</v>
      </c>
      <c r="E22" s="9" t="s">
        <v>56</v>
      </c>
      <c r="F22" s="63"/>
      <c r="G22" s="63">
        <f>HLOOKUP($E$3,'2024 Historical'!$C$3:$BC$261,Q22,FALSE)</f>
        <v>243628.43</v>
      </c>
      <c r="H22" s="63">
        <f t="shared" si="1"/>
        <v>309848.23</v>
      </c>
      <c r="I22" s="11"/>
      <c r="J22" s="60"/>
      <c r="K22" s="60"/>
      <c r="L22" s="60"/>
      <c r="M22" s="60"/>
      <c r="N22" s="60"/>
      <c r="O22" s="60"/>
      <c r="P22" s="60"/>
      <c r="Q22" s="174">
        <v>20</v>
      </c>
      <c r="S22" s="63">
        <v>0</v>
      </c>
      <c r="T22" s="63">
        <v>0</v>
      </c>
      <c r="U22" s="63">
        <v>0</v>
      </c>
      <c r="V22" s="63">
        <v>0</v>
      </c>
      <c r="W22" s="63">
        <v>7309.93</v>
      </c>
      <c r="X22" s="63">
        <v>0</v>
      </c>
      <c r="Y22" s="63">
        <v>12531.1</v>
      </c>
      <c r="Z22" s="63">
        <v>0</v>
      </c>
      <c r="AA22" s="63">
        <v>14043.33</v>
      </c>
      <c r="AB22" s="63">
        <v>316559.26</v>
      </c>
      <c r="AC22" s="63">
        <v>45.19</v>
      </c>
      <c r="AD22" s="63">
        <v>178787.03</v>
      </c>
      <c r="AE22" s="63">
        <v>1081.04</v>
      </c>
      <c r="AF22" s="63">
        <v>0</v>
      </c>
      <c r="AG22" s="63">
        <v>9936.32</v>
      </c>
      <c r="AH22" s="63">
        <v>3594</v>
      </c>
      <c r="AI22" s="63">
        <v>0</v>
      </c>
      <c r="AJ22" s="63">
        <v>53425.64</v>
      </c>
      <c r="AK22" s="63">
        <v>23669.99</v>
      </c>
      <c r="AL22" s="63">
        <v>0</v>
      </c>
      <c r="AM22" s="63">
        <v>0</v>
      </c>
      <c r="AN22" s="63">
        <v>0</v>
      </c>
      <c r="AO22" s="63">
        <v>22.94</v>
      </c>
      <c r="AP22" s="63">
        <v>0</v>
      </c>
      <c r="AQ22" s="63">
        <v>264921.69</v>
      </c>
      <c r="AR22" s="63">
        <v>0</v>
      </c>
      <c r="AS22" s="63">
        <v>0</v>
      </c>
      <c r="AT22" s="63">
        <v>0</v>
      </c>
      <c r="AU22" s="63">
        <v>23577.88</v>
      </c>
      <c r="AV22" s="63">
        <v>309848.23</v>
      </c>
      <c r="AW22" s="63">
        <v>0</v>
      </c>
      <c r="AX22" s="63">
        <v>91652.65</v>
      </c>
      <c r="AY22" s="63">
        <v>0</v>
      </c>
      <c r="AZ22" s="63">
        <v>0</v>
      </c>
      <c r="BA22" s="63">
        <v>0</v>
      </c>
      <c r="BB22" s="63">
        <v>1968.51</v>
      </c>
      <c r="BC22" s="63">
        <v>24278.13</v>
      </c>
      <c r="BD22" s="63">
        <v>5269.22</v>
      </c>
      <c r="BE22" s="63">
        <v>0</v>
      </c>
      <c r="BF22" s="63">
        <v>9065.56</v>
      </c>
      <c r="BG22" s="63">
        <v>108.48</v>
      </c>
      <c r="BH22" s="63">
        <v>0</v>
      </c>
      <c r="BI22" s="63">
        <v>0</v>
      </c>
      <c r="BJ22" s="63">
        <v>0</v>
      </c>
      <c r="BK22" s="63">
        <v>78879.12</v>
      </c>
      <c r="BL22" s="63">
        <v>22623.62</v>
      </c>
      <c r="BM22" s="63">
        <v>2906771.55</v>
      </c>
      <c r="BN22" s="63">
        <v>0</v>
      </c>
      <c r="BO22" s="63">
        <v>1652.49</v>
      </c>
      <c r="BP22" s="63">
        <v>3501.1</v>
      </c>
      <c r="BQ22" s="63">
        <v>0</v>
      </c>
      <c r="BR22" s="63">
        <v>1155</v>
      </c>
      <c r="BS22" s="63">
        <v>10652.73</v>
      </c>
      <c r="BT22" s="60"/>
      <c r="BU22" s="60"/>
      <c r="BV22" s="60"/>
      <c r="BW22" s="60"/>
      <c r="BX22" s="60"/>
      <c r="BY22" s="60"/>
      <c r="BZ22" s="60"/>
      <c r="CA22" s="60"/>
      <c r="CB22" s="60"/>
    </row>
    <row r="23" spans="1:80" hidden="1" outlineLevel="1">
      <c r="A23" s="7"/>
      <c r="B23" s="2">
        <v>15</v>
      </c>
      <c r="C23" s="9">
        <v>5065</v>
      </c>
      <c r="D23" s="122">
        <v>15</v>
      </c>
      <c r="E23" s="9" t="s">
        <v>57</v>
      </c>
      <c r="F23" s="63"/>
      <c r="G23" s="63">
        <f>HLOOKUP($E$3,'2024 Historical'!$C$3:$BC$261,Q23,FALSE)</f>
        <v>1923779.38</v>
      </c>
      <c r="H23" s="63">
        <f t="shared" si="1"/>
        <v>2073261.25</v>
      </c>
      <c r="I23" s="11"/>
      <c r="J23" s="60"/>
      <c r="K23" s="60"/>
      <c r="L23" s="60"/>
      <c r="M23" s="60"/>
      <c r="N23" s="60"/>
      <c r="O23" s="60"/>
      <c r="P23" s="60"/>
      <c r="Q23" s="174">
        <v>21</v>
      </c>
      <c r="S23" s="63">
        <v>11174996.43</v>
      </c>
      <c r="T23" s="63">
        <v>263660.03999999998</v>
      </c>
      <c r="U23" s="63">
        <v>23880.36</v>
      </c>
      <c r="V23" s="63">
        <v>161193</v>
      </c>
      <c r="W23" s="63">
        <v>594501.67000000004</v>
      </c>
      <c r="X23" s="63">
        <v>372786.81</v>
      </c>
      <c r="Y23" s="63">
        <v>101147.83</v>
      </c>
      <c r="Z23" s="63">
        <v>5451.77</v>
      </c>
      <c r="AA23" s="63">
        <v>49102</v>
      </c>
      <c r="AB23" s="63">
        <v>555797.54</v>
      </c>
      <c r="AC23" s="63">
        <v>147605.10999999999</v>
      </c>
      <c r="AD23" s="63">
        <v>949487.85</v>
      </c>
      <c r="AE23" s="63">
        <v>25358.95</v>
      </c>
      <c r="AF23" s="63">
        <v>407010.7</v>
      </c>
      <c r="AG23" s="63">
        <v>102057.77</v>
      </c>
      <c r="AH23" s="63">
        <v>248782.53</v>
      </c>
      <c r="AI23" s="63">
        <v>41913.800000000003</v>
      </c>
      <c r="AJ23" s="63">
        <v>797002.38</v>
      </c>
      <c r="AK23" s="63">
        <v>189339.85</v>
      </c>
      <c r="AL23" s="63">
        <v>130956.4109</v>
      </c>
      <c r="AM23" s="63">
        <v>931.84</v>
      </c>
      <c r="AN23" s="63">
        <v>0</v>
      </c>
      <c r="AO23" s="63">
        <v>23862.54</v>
      </c>
      <c r="AP23" s="63">
        <v>12119296.67</v>
      </c>
      <c r="AQ23" s="63">
        <v>821072.32</v>
      </c>
      <c r="AR23" s="63">
        <v>494080.09</v>
      </c>
      <c r="AS23" s="63">
        <v>426721.01</v>
      </c>
      <c r="AT23" s="63">
        <v>0</v>
      </c>
      <c r="AU23" s="63">
        <v>135637.4</v>
      </c>
      <c r="AV23" s="63">
        <v>2073261.25</v>
      </c>
      <c r="AW23" s="63">
        <v>91814.52</v>
      </c>
      <c r="AX23" s="63">
        <v>394610.81</v>
      </c>
      <c r="AY23" s="63">
        <v>368198.78</v>
      </c>
      <c r="AZ23" s="63">
        <v>15291.66</v>
      </c>
      <c r="BA23" s="63">
        <v>153945.97</v>
      </c>
      <c r="BB23" s="63">
        <v>95785.17</v>
      </c>
      <c r="BC23" s="63">
        <v>585852.26</v>
      </c>
      <c r="BD23" s="63">
        <v>41414.04</v>
      </c>
      <c r="BE23" s="63">
        <v>11719.1</v>
      </c>
      <c r="BF23" s="63">
        <v>85940.64</v>
      </c>
      <c r="BG23" s="63">
        <v>243126.85</v>
      </c>
      <c r="BH23" s="63">
        <v>38356.629999999997</v>
      </c>
      <c r="BI23" s="63">
        <v>11203.16</v>
      </c>
      <c r="BJ23" s="63">
        <v>61300.32</v>
      </c>
      <c r="BK23" s="63">
        <v>207066.69</v>
      </c>
      <c r="BL23" s="63">
        <v>984.72</v>
      </c>
      <c r="BM23" s="63">
        <v>520848.51</v>
      </c>
      <c r="BN23" s="63">
        <v>128.72</v>
      </c>
      <c r="BO23" s="63">
        <v>362583.91</v>
      </c>
      <c r="BP23" s="63">
        <v>45433.79</v>
      </c>
      <c r="BQ23" s="63">
        <v>58365.17</v>
      </c>
      <c r="BR23" s="63">
        <v>1092438.71</v>
      </c>
      <c r="BS23" s="63">
        <v>826201.16</v>
      </c>
      <c r="BT23" s="60"/>
      <c r="BU23" s="60"/>
      <c r="BV23" s="60"/>
      <c r="BW23" s="60"/>
      <c r="BX23" s="60"/>
      <c r="BY23" s="60"/>
      <c r="BZ23" s="60"/>
      <c r="CA23" s="60"/>
      <c r="CB23" s="60"/>
    </row>
    <row r="24" spans="1:80" hidden="1" outlineLevel="1">
      <c r="A24" s="7"/>
      <c r="B24" s="2">
        <v>16</v>
      </c>
      <c r="C24" s="9">
        <v>5070</v>
      </c>
      <c r="D24" s="122">
        <v>16</v>
      </c>
      <c r="E24" s="9" t="s">
        <v>58</v>
      </c>
      <c r="F24" s="63"/>
      <c r="G24" s="63">
        <f>HLOOKUP($E$3,'2024 Historical'!$C$3:$BC$261,Q24,FALSE)</f>
        <v>0</v>
      </c>
      <c r="H24" s="63">
        <f t="shared" si="1"/>
        <v>0</v>
      </c>
      <c r="I24" s="11"/>
      <c r="J24" s="11"/>
      <c r="K24" s="11"/>
      <c r="L24" s="11"/>
      <c r="M24" s="11"/>
      <c r="N24" s="11"/>
      <c r="O24" s="11"/>
      <c r="P24" s="60"/>
      <c r="Q24" s="174">
        <v>22</v>
      </c>
      <c r="S24" s="63">
        <v>1082439.8999999999</v>
      </c>
      <c r="T24" s="63">
        <v>197130.67</v>
      </c>
      <c r="U24" s="63">
        <v>16276.53</v>
      </c>
      <c r="V24" s="63">
        <v>176142</v>
      </c>
      <c r="W24" s="63">
        <v>308529.43</v>
      </c>
      <c r="X24" s="63">
        <v>2071.54</v>
      </c>
      <c r="Y24" s="63">
        <v>0</v>
      </c>
      <c r="Z24" s="63">
        <v>0</v>
      </c>
      <c r="AA24" s="63">
        <v>0</v>
      </c>
      <c r="AB24" s="63">
        <v>1434966.62</v>
      </c>
      <c r="AC24" s="63">
        <v>66450.210000000006</v>
      </c>
      <c r="AD24" s="63">
        <v>78674.89</v>
      </c>
      <c r="AE24" s="63">
        <v>0</v>
      </c>
      <c r="AF24" s="63">
        <v>3348.53</v>
      </c>
      <c r="AG24" s="63">
        <v>536446.26</v>
      </c>
      <c r="AH24" s="63">
        <v>250836.11</v>
      </c>
      <c r="AI24" s="63">
        <v>47154.75</v>
      </c>
      <c r="AJ24" s="63">
        <v>678352.9</v>
      </c>
      <c r="AK24" s="63">
        <v>244821.8</v>
      </c>
      <c r="AL24" s="63">
        <v>0</v>
      </c>
      <c r="AM24" s="63">
        <v>13613.18</v>
      </c>
      <c r="AN24" s="63">
        <v>0</v>
      </c>
      <c r="AO24" s="63">
        <v>0</v>
      </c>
      <c r="AP24" s="63">
        <v>51677512.109999999</v>
      </c>
      <c r="AQ24" s="63">
        <v>707307.15</v>
      </c>
      <c r="AR24" s="63">
        <v>112770.41</v>
      </c>
      <c r="AS24" s="63">
        <v>313650.23</v>
      </c>
      <c r="AT24" s="63">
        <v>122444.13</v>
      </c>
      <c r="AU24" s="63">
        <v>0</v>
      </c>
      <c r="AV24" s="63">
        <v>0</v>
      </c>
      <c r="AW24" s="63">
        <v>449411.89</v>
      </c>
      <c r="AX24" s="63">
        <v>674697.87</v>
      </c>
      <c r="AY24" s="63">
        <v>893478.5</v>
      </c>
      <c r="AZ24" s="63">
        <v>70125.240000000005</v>
      </c>
      <c r="BA24" s="63">
        <v>0</v>
      </c>
      <c r="BB24" s="63">
        <v>310777.71999999997</v>
      </c>
      <c r="BC24" s="63">
        <v>661446.02</v>
      </c>
      <c r="BD24" s="63">
        <v>77905.88</v>
      </c>
      <c r="BE24" s="63">
        <v>0</v>
      </c>
      <c r="BF24" s="63">
        <v>86834.98</v>
      </c>
      <c r="BG24" s="63">
        <v>337554.23</v>
      </c>
      <c r="BH24" s="63">
        <v>36843.03</v>
      </c>
      <c r="BI24" s="63">
        <v>88859.16</v>
      </c>
      <c r="BJ24" s="63">
        <v>0</v>
      </c>
      <c r="BK24" s="63">
        <v>6013.04</v>
      </c>
      <c r="BL24" s="63">
        <v>19260.150000000001</v>
      </c>
      <c r="BM24" s="63">
        <v>1921550.1</v>
      </c>
      <c r="BN24" s="63">
        <v>17740.490000000002</v>
      </c>
      <c r="BO24" s="63">
        <v>0</v>
      </c>
      <c r="BP24" s="63">
        <v>86554.43</v>
      </c>
      <c r="BQ24" s="63">
        <v>289725.82</v>
      </c>
      <c r="BR24" s="63">
        <v>863464.25</v>
      </c>
      <c r="BS24" s="63">
        <v>1164.96</v>
      </c>
      <c r="BT24" s="60"/>
      <c r="BU24" s="60"/>
      <c r="BV24" s="60"/>
      <c r="BW24" s="60"/>
      <c r="BX24" s="60"/>
      <c r="BY24" s="60"/>
      <c r="BZ24" s="60"/>
      <c r="CA24" s="60"/>
      <c r="CB24" s="60"/>
    </row>
    <row r="25" spans="1:80" hidden="1" outlineLevel="1">
      <c r="A25" s="7"/>
      <c r="B25" s="2">
        <v>17</v>
      </c>
      <c r="C25" s="9">
        <v>5075</v>
      </c>
      <c r="D25" s="122">
        <v>17</v>
      </c>
      <c r="E25" s="9" t="s">
        <v>59</v>
      </c>
      <c r="F25" s="63"/>
      <c r="G25" s="63">
        <f>HLOOKUP($E$3,'2024 Historical'!$C$3:$BC$261,Q25,FALSE)</f>
        <v>0</v>
      </c>
      <c r="H25" s="63">
        <f t="shared" si="1"/>
        <v>0</v>
      </c>
      <c r="I25" s="11"/>
      <c r="J25" s="11"/>
      <c r="K25" s="11"/>
      <c r="L25" s="11"/>
      <c r="M25" s="11"/>
      <c r="N25" s="11"/>
      <c r="O25" s="11"/>
      <c r="P25" s="60"/>
      <c r="Q25" s="174">
        <v>23</v>
      </c>
      <c r="S25" s="63">
        <v>492545.54</v>
      </c>
      <c r="T25" s="63">
        <v>101533.51</v>
      </c>
      <c r="U25" s="63">
        <v>3654.83</v>
      </c>
      <c r="V25" s="63">
        <v>535605</v>
      </c>
      <c r="W25" s="63">
        <v>97050.32</v>
      </c>
      <c r="X25" s="63">
        <v>4497.47</v>
      </c>
      <c r="Y25" s="63">
        <v>0</v>
      </c>
      <c r="Z25" s="63">
        <v>42055.97</v>
      </c>
      <c r="AA25" s="63">
        <v>0</v>
      </c>
      <c r="AB25" s="63">
        <v>371020.59</v>
      </c>
      <c r="AC25" s="63">
        <v>0</v>
      </c>
      <c r="AD25" s="63">
        <v>-12740.48</v>
      </c>
      <c r="AE25" s="63">
        <v>365</v>
      </c>
      <c r="AF25" s="63">
        <v>347118.92</v>
      </c>
      <c r="AG25" s="63">
        <v>0</v>
      </c>
      <c r="AH25" s="63">
        <v>30945.46</v>
      </c>
      <c r="AI25" s="63">
        <v>11556.9</v>
      </c>
      <c r="AJ25" s="63">
        <v>105731.05</v>
      </c>
      <c r="AK25" s="63">
        <v>37400.339999999997</v>
      </c>
      <c r="AL25" s="63">
        <v>0</v>
      </c>
      <c r="AM25" s="63">
        <v>66.84</v>
      </c>
      <c r="AN25" s="63">
        <v>0</v>
      </c>
      <c r="AO25" s="63">
        <v>0</v>
      </c>
      <c r="AP25" s="63">
        <v>7980030.1699999999</v>
      </c>
      <c r="AQ25" s="63">
        <v>30929.25</v>
      </c>
      <c r="AR25" s="63">
        <v>141444.46</v>
      </c>
      <c r="AS25" s="63">
        <v>20640.900000000001</v>
      </c>
      <c r="AT25" s="63">
        <v>0</v>
      </c>
      <c r="AU25" s="63">
        <v>0</v>
      </c>
      <c r="AV25" s="63">
        <v>0</v>
      </c>
      <c r="AW25" s="63">
        <v>50997.98</v>
      </c>
      <c r="AX25" s="63">
        <v>217588.81</v>
      </c>
      <c r="AY25" s="63">
        <v>0</v>
      </c>
      <c r="AZ25" s="63">
        <v>117282.79</v>
      </c>
      <c r="BA25" s="63">
        <v>0</v>
      </c>
      <c r="BB25" s="63">
        <v>135318.88</v>
      </c>
      <c r="BC25" s="63">
        <v>162230.35</v>
      </c>
      <c r="BD25" s="63">
        <v>127602.84</v>
      </c>
      <c r="BE25" s="63">
        <v>0</v>
      </c>
      <c r="BF25" s="63">
        <v>39024.06</v>
      </c>
      <c r="BG25" s="63">
        <v>44428.39</v>
      </c>
      <c r="BH25" s="63">
        <v>16521.82</v>
      </c>
      <c r="BI25" s="63">
        <v>8672.01</v>
      </c>
      <c r="BJ25" s="63">
        <v>0</v>
      </c>
      <c r="BK25" s="63">
        <v>5046.91</v>
      </c>
      <c r="BL25" s="63">
        <v>26757.49</v>
      </c>
      <c r="BM25" s="63">
        <v>5866806.6699999999</v>
      </c>
      <c r="BN25" s="63">
        <v>0</v>
      </c>
      <c r="BO25" s="63">
        <v>0</v>
      </c>
      <c r="BP25" s="63">
        <v>18154.38</v>
      </c>
      <c r="BQ25" s="63">
        <v>109057.88</v>
      </c>
      <c r="BR25" s="63">
        <v>612205.16</v>
      </c>
      <c r="BS25" s="63">
        <v>3208.83</v>
      </c>
      <c r="BT25" s="60"/>
      <c r="BU25" s="60"/>
      <c r="BV25" s="60"/>
      <c r="BW25" s="60"/>
      <c r="BX25" s="60"/>
      <c r="BY25" s="60"/>
      <c r="BZ25" s="60"/>
      <c r="CA25" s="60"/>
      <c r="CB25" s="60"/>
    </row>
    <row r="26" spans="1:80" hidden="1" outlineLevel="1">
      <c r="A26" s="7"/>
      <c r="B26" s="2">
        <v>18</v>
      </c>
      <c r="C26" s="9">
        <v>5085</v>
      </c>
      <c r="D26" s="122">
        <v>18</v>
      </c>
      <c r="E26" s="9" t="s">
        <v>60</v>
      </c>
      <c r="F26" s="63"/>
      <c r="G26" s="63">
        <f>HLOOKUP($E$3,'2024 Historical'!$C$3:$BC$261,Q26,FALSE)</f>
        <v>3246087.05</v>
      </c>
      <c r="H26" s="63">
        <f t="shared" si="1"/>
        <v>3878652.17</v>
      </c>
      <c r="I26" s="11"/>
      <c r="J26" s="11"/>
      <c r="K26" s="11"/>
      <c r="L26" s="11"/>
      <c r="M26" s="11"/>
      <c r="N26" s="11"/>
      <c r="O26" s="11"/>
      <c r="P26" s="60"/>
      <c r="Q26" s="174">
        <v>24</v>
      </c>
      <c r="S26" s="63">
        <v>6554879.2699999996</v>
      </c>
      <c r="T26" s="63">
        <v>559111.98</v>
      </c>
      <c r="U26" s="63">
        <v>7933.52</v>
      </c>
      <c r="V26" s="63">
        <v>428593</v>
      </c>
      <c r="W26" s="63">
        <v>0</v>
      </c>
      <c r="X26" s="63">
        <v>725380.41</v>
      </c>
      <c r="Y26" s="63">
        <v>156855.59</v>
      </c>
      <c r="Z26" s="63">
        <v>12992.7</v>
      </c>
      <c r="AA26" s="63">
        <v>0</v>
      </c>
      <c r="AB26" s="63">
        <v>-587659.61</v>
      </c>
      <c r="AC26" s="63">
        <v>0</v>
      </c>
      <c r="AD26" s="63">
        <v>22539.59</v>
      </c>
      <c r="AE26" s="63">
        <v>281720.21999999997</v>
      </c>
      <c r="AF26" s="63">
        <v>668635.54</v>
      </c>
      <c r="AG26" s="63">
        <v>199841.48</v>
      </c>
      <c r="AH26" s="63">
        <v>6540</v>
      </c>
      <c r="AI26" s="63">
        <v>104090.29</v>
      </c>
      <c r="AJ26" s="63">
        <v>1167956.8799999999</v>
      </c>
      <c r="AK26" s="63">
        <v>119441.77</v>
      </c>
      <c r="AL26" s="63">
        <v>28373.67</v>
      </c>
      <c r="AM26" s="63">
        <v>92084.36</v>
      </c>
      <c r="AN26" s="63">
        <v>0</v>
      </c>
      <c r="AO26" s="63">
        <v>0</v>
      </c>
      <c r="AP26" s="63">
        <v>46168300.740000002</v>
      </c>
      <c r="AQ26" s="63">
        <v>2493085.29</v>
      </c>
      <c r="AR26" s="63">
        <v>413702.74</v>
      </c>
      <c r="AS26" s="63">
        <v>416677.55</v>
      </c>
      <c r="AT26" s="63">
        <v>43678.62</v>
      </c>
      <c r="AU26" s="63">
        <v>166293.57999999999</v>
      </c>
      <c r="AV26" s="63">
        <v>3878652.17</v>
      </c>
      <c r="AW26" s="63">
        <v>853850.26</v>
      </c>
      <c r="AX26" s="63">
        <v>966576.29</v>
      </c>
      <c r="AY26" s="63">
        <v>2160081.67</v>
      </c>
      <c r="AZ26" s="63">
        <v>364809.59</v>
      </c>
      <c r="BA26" s="63">
        <v>119494</v>
      </c>
      <c r="BB26" s="63">
        <v>120999.92</v>
      </c>
      <c r="BC26" s="63">
        <v>362045.35</v>
      </c>
      <c r="BD26" s="63">
        <v>1642.1</v>
      </c>
      <c r="BE26" s="63">
        <v>453723.42</v>
      </c>
      <c r="BF26" s="63">
        <v>65603.72</v>
      </c>
      <c r="BG26" s="63">
        <v>603262.32999999996</v>
      </c>
      <c r="BH26" s="63">
        <v>155785.51999999999</v>
      </c>
      <c r="BI26" s="63">
        <v>235675.9</v>
      </c>
      <c r="BJ26" s="63">
        <v>40932.42</v>
      </c>
      <c r="BK26" s="63">
        <v>0</v>
      </c>
      <c r="BL26" s="63">
        <v>325751.06</v>
      </c>
      <c r="BM26" s="63">
        <v>467956.44</v>
      </c>
      <c r="BN26" s="63">
        <v>0</v>
      </c>
      <c r="BO26" s="63">
        <v>176187.05</v>
      </c>
      <c r="BP26" s="63">
        <v>113400.16</v>
      </c>
      <c r="BQ26" s="63">
        <v>81002.179999999993</v>
      </c>
      <c r="BR26" s="63">
        <v>2714367.72</v>
      </c>
      <c r="BS26" s="63">
        <v>0</v>
      </c>
      <c r="BT26" s="60"/>
      <c r="BU26" s="60"/>
      <c r="BV26" s="60"/>
      <c r="BW26" s="60"/>
      <c r="BX26" s="60"/>
      <c r="BY26" s="60"/>
      <c r="BZ26" s="60"/>
      <c r="CA26" s="60"/>
      <c r="CB26" s="60"/>
    </row>
    <row r="27" spans="1:80" hidden="1" outlineLevel="1">
      <c r="A27" s="7"/>
      <c r="B27" s="2">
        <v>19</v>
      </c>
      <c r="C27" s="9">
        <v>5090</v>
      </c>
      <c r="D27" s="122">
        <v>19</v>
      </c>
      <c r="E27" s="9" t="s">
        <v>61</v>
      </c>
      <c r="F27" s="63"/>
      <c r="G27" s="63">
        <f>HLOOKUP($E$3,'2024 Historical'!$C$3:$BC$261,Q27,FALSE)</f>
        <v>0</v>
      </c>
      <c r="H27" s="63">
        <f t="shared" si="1"/>
        <v>0</v>
      </c>
      <c r="I27" s="11"/>
      <c r="J27" s="11"/>
      <c r="K27" s="11"/>
      <c r="L27" s="11"/>
      <c r="M27" s="11"/>
      <c r="N27" s="11"/>
      <c r="O27" s="11"/>
      <c r="P27" s="60"/>
      <c r="Q27" s="174">
        <v>25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5740.45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63">
        <v>0</v>
      </c>
      <c r="BG27" s="63">
        <v>39.229999999999997</v>
      </c>
      <c r="BH27" s="63">
        <v>0</v>
      </c>
      <c r="BI27" s="63">
        <v>0</v>
      </c>
      <c r="BJ27" s="63">
        <v>0</v>
      </c>
      <c r="BK27" s="63">
        <v>0</v>
      </c>
      <c r="BL27" s="63">
        <v>0</v>
      </c>
      <c r="BM27" s="63">
        <v>0</v>
      </c>
      <c r="BN27" s="63">
        <v>0</v>
      </c>
      <c r="BO27" s="63">
        <v>0</v>
      </c>
      <c r="BP27" s="63">
        <v>0</v>
      </c>
      <c r="BQ27" s="63">
        <v>0</v>
      </c>
      <c r="BR27" s="63">
        <v>71911.740000000005</v>
      </c>
      <c r="BS27" s="63">
        <v>0</v>
      </c>
      <c r="BT27" s="60"/>
      <c r="BU27" s="60"/>
      <c r="BV27" s="60"/>
      <c r="BW27" s="60"/>
      <c r="BX27" s="60"/>
      <c r="BY27" s="60"/>
      <c r="BZ27" s="60"/>
      <c r="CA27" s="60"/>
      <c r="CB27" s="60"/>
    </row>
    <row r="28" spans="1:80" hidden="1" outlineLevel="1">
      <c r="A28" s="7"/>
      <c r="B28" s="2">
        <v>20</v>
      </c>
      <c r="C28" s="9">
        <v>5095</v>
      </c>
      <c r="D28" s="122">
        <v>20</v>
      </c>
      <c r="E28" s="9" t="s">
        <v>62</v>
      </c>
      <c r="F28" s="63"/>
      <c r="G28" s="63">
        <f>HLOOKUP($E$3,'2024 Historical'!$C$3:$BC$261,Q28,FALSE)</f>
        <v>118315.84</v>
      </c>
      <c r="H28" s="63">
        <f t="shared" si="1"/>
        <v>122520.62</v>
      </c>
      <c r="I28" s="11"/>
      <c r="J28" s="11"/>
      <c r="K28" s="11"/>
      <c r="L28" s="11"/>
      <c r="M28" s="11"/>
      <c r="N28" s="11"/>
      <c r="O28" s="11"/>
      <c r="P28" s="60"/>
      <c r="Q28" s="174">
        <v>26</v>
      </c>
      <c r="S28" s="63">
        <v>0</v>
      </c>
      <c r="T28" s="63">
        <v>125550.7</v>
      </c>
      <c r="U28" s="63">
        <v>0</v>
      </c>
      <c r="V28" s="63">
        <v>30029</v>
      </c>
      <c r="W28" s="63">
        <v>0</v>
      </c>
      <c r="X28" s="63">
        <v>71333.34</v>
      </c>
      <c r="Y28" s="63">
        <v>11258.1</v>
      </c>
      <c r="Z28" s="63">
        <v>0</v>
      </c>
      <c r="AA28" s="63">
        <v>14523.15</v>
      </c>
      <c r="AB28" s="63">
        <v>216418.31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9803.02</v>
      </c>
      <c r="AI28" s="63">
        <v>0</v>
      </c>
      <c r="AJ28" s="63">
        <v>34578.35</v>
      </c>
      <c r="AK28" s="63">
        <v>47975.199999999997</v>
      </c>
      <c r="AL28" s="63">
        <v>0</v>
      </c>
      <c r="AM28" s="63">
        <v>23360.880000000001</v>
      </c>
      <c r="AN28" s="63">
        <v>0</v>
      </c>
      <c r="AO28" s="63">
        <v>2808.6</v>
      </c>
      <c r="AP28" s="63">
        <v>0</v>
      </c>
      <c r="AQ28" s="63">
        <v>0</v>
      </c>
      <c r="AR28" s="63">
        <v>5291.94</v>
      </c>
      <c r="AS28" s="63">
        <v>50894.74</v>
      </c>
      <c r="AT28" s="63">
        <v>0</v>
      </c>
      <c r="AU28" s="63">
        <v>87210.77</v>
      </c>
      <c r="AV28" s="63">
        <v>122520.62</v>
      </c>
      <c r="AW28" s="63">
        <v>0</v>
      </c>
      <c r="AX28" s="63">
        <v>104590.21</v>
      </c>
      <c r="AY28" s="63">
        <v>0</v>
      </c>
      <c r="AZ28" s="63">
        <v>28689.919999999998</v>
      </c>
      <c r="BA28" s="63">
        <v>69233</v>
      </c>
      <c r="BB28" s="63">
        <v>17274.36</v>
      </c>
      <c r="BC28" s="63">
        <v>46676.83</v>
      </c>
      <c r="BD28" s="63">
        <v>0</v>
      </c>
      <c r="BE28" s="63">
        <v>0</v>
      </c>
      <c r="BF28" s="63">
        <v>99073.7</v>
      </c>
      <c r="BG28" s="63">
        <v>432.1</v>
      </c>
      <c r="BH28" s="63">
        <v>16640.16</v>
      </c>
      <c r="BI28" s="63">
        <v>43000</v>
      </c>
      <c r="BJ28" s="63">
        <v>1163.07</v>
      </c>
      <c r="BK28" s="63">
        <v>0</v>
      </c>
      <c r="BL28" s="63">
        <v>15379.4</v>
      </c>
      <c r="BM28" s="63">
        <v>0</v>
      </c>
      <c r="BN28" s="63">
        <v>0</v>
      </c>
      <c r="BO28" s="63">
        <v>43745.54</v>
      </c>
      <c r="BP28" s="63">
        <v>0</v>
      </c>
      <c r="BQ28" s="63">
        <v>43730.64</v>
      </c>
      <c r="BR28" s="63">
        <v>66398.58</v>
      </c>
      <c r="BS28" s="63">
        <v>103514.25</v>
      </c>
      <c r="BT28" s="60"/>
      <c r="BU28" s="60"/>
      <c r="BV28" s="60"/>
      <c r="BW28" s="60"/>
      <c r="BX28" s="60"/>
      <c r="BY28" s="60"/>
      <c r="BZ28" s="60"/>
      <c r="CA28" s="60"/>
      <c r="CB28" s="60"/>
    </row>
    <row r="29" spans="1:80" hidden="1" outlineLevel="1">
      <c r="A29" s="7"/>
      <c r="B29" s="2">
        <v>21</v>
      </c>
      <c r="C29" s="9">
        <v>5096</v>
      </c>
      <c r="D29" s="122">
        <v>21</v>
      </c>
      <c r="E29" s="9" t="s">
        <v>63</v>
      </c>
      <c r="F29" s="63"/>
      <c r="G29" s="63">
        <f>HLOOKUP($E$3,'2024 Historical'!$C$3:$BC$261,Q29,FALSE)</f>
        <v>0</v>
      </c>
      <c r="H29" s="63">
        <f t="shared" si="1"/>
        <v>0</v>
      </c>
      <c r="I29" s="11"/>
      <c r="J29" s="11"/>
      <c r="K29" s="11"/>
      <c r="L29" s="11"/>
      <c r="M29" s="11"/>
      <c r="N29" s="11"/>
      <c r="O29" s="11"/>
      <c r="P29" s="60"/>
      <c r="Q29" s="174">
        <v>27</v>
      </c>
      <c r="S29" s="63">
        <v>0</v>
      </c>
      <c r="T29" s="63">
        <v>2334.5500000000002</v>
      </c>
      <c r="U29" s="63">
        <v>8527.77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0</v>
      </c>
      <c r="AE29" s="63">
        <v>188400</v>
      </c>
      <c r="AF29" s="63">
        <v>979</v>
      </c>
      <c r="AG29" s="63">
        <v>123187.99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3600</v>
      </c>
      <c r="AN29" s="63">
        <v>0</v>
      </c>
      <c r="AO29" s="63">
        <v>0</v>
      </c>
      <c r="AP29" s="63">
        <v>0</v>
      </c>
      <c r="AQ29" s="63">
        <v>228659.96</v>
      </c>
      <c r="AR29" s="63">
        <v>0</v>
      </c>
      <c r="AS29" s="63">
        <v>0</v>
      </c>
      <c r="AT29" s="63">
        <v>66607.67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16719.16</v>
      </c>
      <c r="BE29" s="63">
        <v>0</v>
      </c>
      <c r="BF29" s="63">
        <v>86900.04</v>
      </c>
      <c r="BG29" s="63">
        <v>175158.97</v>
      </c>
      <c r="BH29" s="63">
        <v>1257.74</v>
      </c>
      <c r="BI29" s="63">
        <v>0</v>
      </c>
      <c r="BJ29" s="63">
        <v>0</v>
      </c>
      <c r="BK29" s="63">
        <v>0</v>
      </c>
      <c r="BL29" s="63">
        <v>0</v>
      </c>
      <c r="BM29" s="63">
        <v>0</v>
      </c>
      <c r="BN29" s="63">
        <v>0</v>
      </c>
      <c r="BO29" s="63">
        <v>0</v>
      </c>
      <c r="BP29" s="63">
        <v>0</v>
      </c>
      <c r="BQ29" s="63">
        <v>0</v>
      </c>
      <c r="BR29" s="63">
        <v>0</v>
      </c>
      <c r="BS29" s="63">
        <v>2779.67</v>
      </c>
      <c r="BT29" s="60"/>
      <c r="BU29" s="60"/>
      <c r="BV29" s="60"/>
      <c r="BW29" s="60"/>
      <c r="BX29" s="60"/>
      <c r="BY29" s="60"/>
      <c r="BZ29" s="60"/>
      <c r="CA29" s="60"/>
      <c r="CB29" s="60"/>
    </row>
    <row r="30" spans="1:80" collapsed="1">
      <c r="A30" s="7"/>
      <c r="B30" s="2">
        <v>22</v>
      </c>
      <c r="C30" s="12"/>
      <c r="D30" s="122"/>
      <c r="E30" s="13" t="s">
        <v>64</v>
      </c>
      <c r="F30" s="135"/>
      <c r="G30" s="134">
        <f>HLOOKUP($E$3,'2024 Historical'!$C$3:$BC$261,Q30,FALSE)</f>
        <v>13271391.849999998</v>
      </c>
      <c r="H30" s="134">
        <f t="shared" si="1"/>
        <v>14612998.149999999</v>
      </c>
      <c r="I30" s="11"/>
      <c r="J30" s="14"/>
      <c r="K30" s="14"/>
      <c r="L30" s="14"/>
      <c r="M30" s="14"/>
      <c r="N30" s="14"/>
      <c r="O30" s="14"/>
      <c r="P30" s="60"/>
      <c r="Q30" s="174">
        <v>28</v>
      </c>
      <c r="S30" s="134">
        <v>92919701.790000021</v>
      </c>
      <c r="T30" s="134">
        <v>1841311.94</v>
      </c>
      <c r="U30" s="134">
        <v>412824.88000000006</v>
      </c>
      <c r="V30" s="134">
        <v>4050931</v>
      </c>
      <c r="W30" s="134">
        <v>5010304.1400000006</v>
      </c>
      <c r="X30" s="134">
        <v>2322506.64</v>
      </c>
      <c r="Y30" s="134">
        <v>541406.34</v>
      </c>
      <c r="Z30" s="134">
        <v>62106.930000000008</v>
      </c>
      <c r="AA30" s="134">
        <v>322806.25</v>
      </c>
      <c r="AB30" s="134">
        <v>12082365.560000001</v>
      </c>
      <c r="AC30" s="134">
        <v>2675125.2499999995</v>
      </c>
      <c r="AD30" s="134">
        <v>9450252.5099999998</v>
      </c>
      <c r="AE30" s="134">
        <v>1174523.47</v>
      </c>
      <c r="AF30" s="134">
        <v>1962535.1900000002</v>
      </c>
      <c r="AG30" s="134">
        <v>1557609.53</v>
      </c>
      <c r="AH30" s="134">
        <v>1282091.83</v>
      </c>
      <c r="AI30" s="134">
        <v>562442.76</v>
      </c>
      <c r="AJ30" s="134">
        <v>7626958.7999999998</v>
      </c>
      <c r="AK30" s="134">
        <v>1193952.5199999998</v>
      </c>
      <c r="AL30" s="134">
        <v>1677483.3189700001</v>
      </c>
      <c r="AM30" s="134">
        <v>239564.15000000002</v>
      </c>
      <c r="AN30" s="134">
        <v>11125</v>
      </c>
      <c r="AO30" s="134">
        <v>99268</v>
      </c>
      <c r="AP30" s="134">
        <v>143758978.16999999</v>
      </c>
      <c r="AQ30" s="134">
        <v>30969662.68</v>
      </c>
      <c r="AR30" s="134">
        <v>1980714.1399999997</v>
      </c>
      <c r="AS30" s="134">
        <v>2969613.73</v>
      </c>
      <c r="AT30" s="134">
        <v>515426.12</v>
      </c>
      <c r="AU30" s="134">
        <v>524337.30999999994</v>
      </c>
      <c r="AV30" s="134">
        <v>14612998.149999999</v>
      </c>
      <c r="AW30" s="134">
        <v>3348507.83</v>
      </c>
      <c r="AX30" s="134">
        <v>4312597.4899999993</v>
      </c>
      <c r="AY30" s="134">
        <v>5491848.5499999998</v>
      </c>
      <c r="AZ30" s="134">
        <v>912436.6</v>
      </c>
      <c r="BA30" s="134">
        <v>1587693.48</v>
      </c>
      <c r="BB30" s="134">
        <v>1081854.7300000002</v>
      </c>
      <c r="BC30" s="134">
        <v>9485754.6499999985</v>
      </c>
      <c r="BD30" s="134">
        <v>955526.07000000007</v>
      </c>
      <c r="BE30" s="134">
        <v>2621786.7200000002</v>
      </c>
      <c r="BF30" s="134">
        <v>1222318.1300000001</v>
      </c>
      <c r="BG30" s="134">
        <v>4518214.6900000004</v>
      </c>
      <c r="BH30" s="134">
        <v>460386.79</v>
      </c>
      <c r="BI30" s="134">
        <v>544361.80000000005</v>
      </c>
      <c r="BJ30" s="134">
        <v>654370.92999999993</v>
      </c>
      <c r="BK30" s="134">
        <v>3749851.8100000005</v>
      </c>
      <c r="BL30" s="134">
        <v>734114.86</v>
      </c>
      <c r="BM30" s="134">
        <v>61272734.469999999</v>
      </c>
      <c r="BN30" s="134">
        <v>113630.35</v>
      </c>
      <c r="BO30" s="134">
        <v>1672490.46</v>
      </c>
      <c r="BP30" s="134">
        <v>566434.11</v>
      </c>
      <c r="BQ30" s="134">
        <v>999467.54999999993</v>
      </c>
      <c r="BR30" s="134">
        <v>14481638.690000003</v>
      </c>
      <c r="BS30" s="134">
        <v>5120109.1100000003</v>
      </c>
      <c r="BT30" s="60"/>
      <c r="BU30" s="60"/>
      <c r="BV30" s="60"/>
      <c r="BW30" s="60"/>
      <c r="BX30" s="22"/>
      <c r="BY30" s="22"/>
      <c r="BZ30" s="22"/>
      <c r="CA30" s="22"/>
      <c r="CB30" s="22"/>
    </row>
    <row r="31" spans="1:80" hidden="1" outlineLevel="1">
      <c r="A31" s="7"/>
      <c r="B31" s="2">
        <v>23</v>
      </c>
      <c r="C31" s="9">
        <v>5105</v>
      </c>
      <c r="D31" s="122">
        <v>22</v>
      </c>
      <c r="E31" s="9" t="s">
        <v>65</v>
      </c>
      <c r="F31" s="63"/>
      <c r="G31" s="63">
        <f>HLOOKUP($E$3,'2024 Historical'!$C$3:$BC$261,Q31,FALSE)</f>
        <v>1485448.3</v>
      </c>
      <c r="H31" s="63">
        <f t="shared" si="1"/>
        <v>1617451.28</v>
      </c>
      <c r="I31" s="11"/>
      <c r="J31" s="11"/>
      <c r="K31" s="11"/>
      <c r="L31" s="11"/>
      <c r="M31" s="11"/>
      <c r="N31" s="11"/>
      <c r="O31" s="11"/>
      <c r="P31" s="60"/>
      <c r="Q31" s="174">
        <v>29</v>
      </c>
      <c r="S31" s="63">
        <v>8389396.8200000003</v>
      </c>
      <c r="T31" s="63">
        <v>73786.03</v>
      </c>
      <c r="U31" s="63">
        <v>0</v>
      </c>
      <c r="V31" s="63">
        <v>0</v>
      </c>
      <c r="W31" s="63">
        <v>0</v>
      </c>
      <c r="X31" s="63">
        <v>17905.59</v>
      </c>
      <c r="Y31" s="63">
        <v>63862.87</v>
      </c>
      <c r="Z31" s="63">
        <v>0</v>
      </c>
      <c r="AA31" s="63">
        <v>0</v>
      </c>
      <c r="AB31" s="63">
        <v>575122.29</v>
      </c>
      <c r="AC31" s="63">
        <v>1004641.67</v>
      </c>
      <c r="AD31" s="63">
        <v>0</v>
      </c>
      <c r="AE31" s="63">
        <v>232495.87</v>
      </c>
      <c r="AF31" s="63">
        <v>0</v>
      </c>
      <c r="AG31" s="63">
        <v>3575.12</v>
      </c>
      <c r="AH31" s="63">
        <v>0</v>
      </c>
      <c r="AI31" s="63">
        <v>95972.47</v>
      </c>
      <c r="AJ31" s="63">
        <v>0</v>
      </c>
      <c r="AK31" s="63">
        <v>175146.81</v>
      </c>
      <c r="AL31" s="63">
        <v>0</v>
      </c>
      <c r="AM31" s="63">
        <v>32815.300000000003</v>
      </c>
      <c r="AN31" s="63">
        <v>0</v>
      </c>
      <c r="AO31" s="63">
        <v>0</v>
      </c>
      <c r="AP31" s="63">
        <v>10159563.41</v>
      </c>
      <c r="AQ31" s="63">
        <v>1426387.3</v>
      </c>
      <c r="AR31" s="63">
        <v>0</v>
      </c>
      <c r="AS31" s="63">
        <v>51104.31</v>
      </c>
      <c r="AT31" s="63">
        <v>0</v>
      </c>
      <c r="AU31" s="63">
        <v>585044.77</v>
      </c>
      <c r="AV31" s="63">
        <v>1617451.28</v>
      </c>
      <c r="AW31" s="63">
        <v>349065.02</v>
      </c>
      <c r="AX31" s="63">
        <v>25353.279999999999</v>
      </c>
      <c r="AY31" s="63">
        <v>416219.76</v>
      </c>
      <c r="AZ31" s="63">
        <v>840.9</v>
      </c>
      <c r="BA31" s="63">
        <v>491144.78</v>
      </c>
      <c r="BB31" s="63">
        <v>2635.43</v>
      </c>
      <c r="BC31" s="63">
        <v>687986.95</v>
      </c>
      <c r="BD31" s="63">
        <v>0</v>
      </c>
      <c r="BE31" s="63">
        <v>114053.31</v>
      </c>
      <c r="BF31" s="63">
        <v>4537.5</v>
      </c>
      <c r="BG31" s="63">
        <v>0</v>
      </c>
      <c r="BH31" s="63">
        <v>0</v>
      </c>
      <c r="BI31" s="63">
        <v>0</v>
      </c>
      <c r="BJ31" s="63">
        <v>0</v>
      </c>
      <c r="BK31" s="63">
        <v>2081592.29</v>
      </c>
      <c r="BL31" s="63">
        <v>123.72</v>
      </c>
      <c r="BM31" s="63">
        <v>22754691.539999999</v>
      </c>
      <c r="BN31" s="63">
        <v>138580.24</v>
      </c>
      <c r="BO31" s="63">
        <v>139858.95000000001</v>
      </c>
      <c r="BP31" s="63">
        <v>161920.18</v>
      </c>
      <c r="BQ31" s="63">
        <v>0</v>
      </c>
      <c r="BR31" s="63">
        <v>0</v>
      </c>
      <c r="BS31" s="63">
        <v>19513.88</v>
      </c>
      <c r="BT31" s="60"/>
      <c r="BU31" s="60"/>
      <c r="BV31" s="60"/>
      <c r="BW31" s="60"/>
      <c r="BX31" s="60"/>
      <c r="BY31" s="60"/>
      <c r="BZ31" s="60"/>
      <c r="CA31" s="60"/>
      <c r="CB31" s="60"/>
    </row>
    <row r="32" spans="1:80" hidden="1" outlineLevel="1">
      <c r="A32" s="7"/>
      <c r="B32" s="2">
        <v>24</v>
      </c>
      <c r="C32" s="9">
        <v>5110</v>
      </c>
      <c r="D32" s="122">
        <v>23</v>
      </c>
      <c r="E32" s="9" t="s">
        <v>66</v>
      </c>
      <c r="F32" s="63"/>
      <c r="G32" s="63">
        <f>HLOOKUP($E$3,'2024 Historical'!$C$3:$BC$261,Q32,FALSE)</f>
        <v>162061.84</v>
      </c>
      <c r="H32" s="63">
        <f t="shared" si="1"/>
        <v>94388.73</v>
      </c>
      <c r="I32" s="11"/>
      <c r="J32" s="11"/>
      <c r="K32" s="11"/>
      <c r="L32" s="11"/>
      <c r="M32" s="11"/>
      <c r="N32" s="11"/>
      <c r="O32" s="11"/>
      <c r="P32" s="60"/>
      <c r="Q32" s="174">
        <v>30</v>
      </c>
      <c r="S32" s="63">
        <v>226932.55</v>
      </c>
      <c r="T32" s="63">
        <v>376</v>
      </c>
      <c r="U32" s="63">
        <v>0</v>
      </c>
      <c r="V32" s="63">
        <v>0</v>
      </c>
      <c r="W32" s="63">
        <v>480475.77</v>
      </c>
      <c r="X32" s="63">
        <v>80415.570000000007</v>
      </c>
      <c r="Y32" s="63">
        <v>0</v>
      </c>
      <c r="Z32" s="63">
        <v>9038.4599999999991</v>
      </c>
      <c r="AA32" s="63">
        <v>0</v>
      </c>
      <c r="AB32" s="63">
        <v>84238.26</v>
      </c>
      <c r="AC32" s="63">
        <v>0</v>
      </c>
      <c r="AD32" s="63">
        <v>0</v>
      </c>
      <c r="AE32" s="63">
        <v>42707.93</v>
      </c>
      <c r="AF32" s="63">
        <v>18214.009999999998</v>
      </c>
      <c r="AG32" s="63">
        <v>0</v>
      </c>
      <c r="AH32" s="63">
        <v>10220.530000000001</v>
      </c>
      <c r="AI32" s="63">
        <v>16979.63</v>
      </c>
      <c r="AJ32" s="63">
        <v>42321.19</v>
      </c>
      <c r="AK32" s="63">
        <v>0</v>
      </c>
      <c r="AL32" s="63">
        <v>0</v>
      </c>
      <c r="AM32" s="63">
        <v>0</v>
      </c>
      <c r="AN32" s="63">
        <v>0</v>
      </c>
      <c r="AO32" s="63">
        <v>0</v>
      </c>
      <c r="AP32" s="63">
        <v>2915558.14</v>
      </c>
      <c r="AQ32" s="63">
        <v>0</v>
      </c>
      <c r="AR32" s="63">
        <v>0</v>
      </c>
      <c r="AS32" s="63">
        <v>83273.39</v>
      </c>
      <c r="AT32" s="63">
        <v>0</v>
      </c>
      <c r="AU32" s="63">
        <v>0</v>
      </c>
      <c r="AV32" s="63">
        <v>94388.73</v>
      </c>
      <c r="AW32" s="63">
        <v>0</v>
      </c>
      <c r="AX32" s="63">
        <v>0</v>
      </c>
      <c r="AY32" s="63">
        <v>0</v>
      </c>
      <c r="AZ32" s="63">
        <v>0</v>
      </c>
      <c r="BA32" s="63">
        <v>45250.39</v>
      </c>
      <c r="BB32" s="63">
        <v>0</v>
      </c>
      <c r="BC32" s="63">
        <v>56364.66</v>
      </c>
      <c r="BD32" s="63">
        <v>0</v>
      </c>
      <c r="BE32" s="63">
        <v>91235.47</v>
      </c>
      <c r="BF32" s="63">
        <v>35631.620000000003</v>
      </c>
      <c r="BG32" s="63">
        <v>124189.77</v>
      </c>
      <c r="BH32" s="63">
        <v>0</v>
      </c>
      <c r="BI32" s="63">
        <v>0</v>
      </c>
      <c r="BJ32" s="63">
        <v>0</v>
      </c>
      <c r="BK32" s="63">
        <v>36387.56</v>
      </c>
      <c r="BL32" s="63">
        <v>0</v>
      </c>
      <c r="BM32" s="63">
        <v>17937921.850000001</v>
      </c>
      <c r="BN32" s="63">
        <v>0</v>
      </c>
      <c r="BO32" s="63">
        <v>25989.919999999998</v>
      </c>
      <c r="BP32" s="63">
        <v>0</v>
      </c>
      <c r="BQ32" s="63">
        <v>1469.57</v>
      </c>
      <c r="BR32" s="63">
        <v>57232.21</v>
      </c>
      <c r="BS32" s="63">
        <v>0</v>
      </c>
      <c r="BT32" s="60"/>
      <c r="BU32" s="60"/>
      <c r="BV32" s="60"/>
      <c r="BW32" s="60"/>
      <c r="BX32" s="60"/>
      <c r="BY32" s="60"/>
      <c r="BZ32" s="60"/>
      <c r="CA32" s="60"/>
      <c r="CB32" s="60"/>
    </row>
    <row r="33" spans="2:80" hidden="1" outlineLevel="1">
      <c r="B33" s="2">
        <v>25</v>
      </c>
      <c r="C33" s="9">
        <v>5112</v>
      </c>
      <c r="D33" s="122">
        <v>24</v>
      </c>
      <c r="E33" s="9" t="s">
        <v>67</v>
      </c>
      <c r="F33" s="63"/>
      <c r="G33" s="63">
        <f>HLOOKUP($E$3,'2024 Historical'!$C$3:$BC$261,Q33,FALSE)</f>
        <v>0</v>
      </c>
      <c r="H33" s="63">
        <f t="shared" si="1"/>
        <v>0</v>
      </c>
      <c r="I33" s="11"/>
      <c r="J33" s="11"/>
      <c r="K33" s="11"/>
      <c r="L33" s="11"/>
      <c r="M33" s="11"/>
      <c r="N33" s="11"/>
      <c r="O33" s="11"/>
      <c r="P33" s="60"/>
      <c r="Q33" s="174">
        <v>31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0</v>
      </c>
      <c r="AB33" s="63">
        <v>19851.810000000001</v>
      </c>
      <c r="AC33" s="63">
        <v>0</v>
      </c>
      <c r="AD33" s="63">
        <v>875080.89</v>
      </c>
      <c r="AE33" s="63">
        <v>0</v>
      </c>
      <c r="AF33" s="63">
        <v>0</v>
      </c>
      <c r="AG33" s="63">
        <v>0</v>
      </c>
      <c r="AH33" s="63">
        <v>49486.44</v>
      </c>
      <c r="AI33" s="63">
        <v>13300.61</v>
      </c>
      <c r="AJ33" s="63">
        <v>0</v>
      </c>
      <c r="AK33" s="63">
        <v>19342.55</v>
      </c>
      <c r="AL33" s="63">
        <v>0</v>
      </c>
      <c r="AM33" s="63">
        <v>0</v>
      </c>
      <c r="AN33" s="63">
        <v>0</v>
      </c>
      <c r="AO33" s="63">
        <v>0</v>
      </c>
      <c r="AP33" s="63">
        <v>1404671.66</v>
      </c>
      <c r="AQ33" s="63">
        <v>552924.04</v>
      </c>
      <c r="AR33" s="63">
        <v>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0</v>
      </c>
      <c r="AY33" s="63">
        <v>124006.52</v>
      </c>
      <c r="AZ33" s="63">
        <v>84588.45</v>
      </c>
      <c r="BA33" s="63">
        <v>0</v>
      </c>
      <c r="BB33" s="63">
        <v>2734.93</v>
      </c>
      <c r="BC33" s="63">
        <v>170981.32</v>
      </c>
      <c r="BD33" s="63">
        <v>0</v>
      </c>
      <c r="BE33" s="63">
        <v>0</v>
      </c>
      <c r="BF33" s="63">
        <v>0</v>
      </c>
      <c r="BG33" s="63">
        <v>82119.72</v>
      </c>
      <c r="BH33" s="63">
        <v>0</v>
      </c>
      <c r="BI33" s="63">
        <v>0</v>
      </c>
      <c r="BJ33" s="63">
        <v>0</v>
      </c>
      <c r="BK33" s="63">
        <v>14777.02</v>
      </c>
      <c r="BL33" s="63">
        <v>0</v>
      </c>
      <c r="BM33" s="63">
        <v>1105257.2</v>
      </c>
      <c r="BN33" s="63">
        <v>0</v>
      </c>
      <c r="BO33" s="63">
        <v>0</v>
      </c>
      <c r="BP33" s="63">
        <v>0</v>
      </c>
      <c r="BQ33" s="63">
        <v>0</v>
      </c>
      <c r="BR33" s="63">
        <v>134039.81</v>
      </c>
      <c r="BS33" s="63">
        <v>2829.02</v>
      </c>
      <c r="BT33" s="60"/>
      <c r="BU33" s="60"/>
      <c r="BV33" s="60"/>
      <c r="BW33" s="60"/>
      <c r="BX33" s="60"/>
      <c r="BY33" s="60"/>
      <c r="BZ33" s="60"/>
      <c r="CA33" s="60"/>
      <c r="CB33" s="60"/>
    </row>
    <row r="34" spans="2:80" hidden="1" outlineLevel="1">
      <c r="B34" s="2">
        <v>26</v>
      </c>
      <c r="C34" s="9">
        <v>5114</v>
      </c>
      <c r="D34" s="122">
        <v>25</v>
      </c>
      <c r="E34" s="9" t="s">
        <v>68</v>
      </c>
      <c r="F34" s="63"/>
      <c r="G34" s="63">
        <f>HLOOKUP($E$3,'2024 Historical'!$C$3:$BC$261,Q34,FALSE)</f>
        <v>779674.3</v>
      </c>
      <c r="H34" s="63">
        <f t="shared" si="1"/>
        <v>810816.45</v>
      </c>
      <c r="I34" s="11"/>
      <c r="J34" s="11"/>
      <c r="K34" s="11"/>
      <c r="L34" s="11"/>
      <c r="M34" s="11"/>
      <c r="N34" s="11"/>
      <c r="O34" s="11"/>
      <c r="P34" s="60"/>
      <c r="Q34" s="174">
        <v>32</v>
      </c>
      <c r="S34" s="63">
        <v>6564962.0099999998</v>
      </c>
      <c r="T34" s="63">
        <v>28039.66</v>
      </c>
      <c r="U34" s="63">
        <v>9706.1299999999992</v>
      </c>
      <c r="V34" s="63">
        <v>102854</v>
      </c>
      <c r="W34" s="63">
        <v>360013.78</v>
      </c>
      <c r="X34" s="63">
        <v>123851.57</v>
      </c>
      <c r="Y34" s="63">
        <v>37659.129999999997</v>
      </c>
      <c r="Z34" s="63">
        <v>10489.2</v>
      </c>
      <c r="AA34" s="63">
        <v>0</v>
      </c>
      <c r="AB34" s="63">
        <v>481159.06</v>
      </c>
      <c r="AC34" s="63">
        <v>142477.07</v>
      </c>
      <c r="AD34" s="63">
        <v>692.75</v>
      </c>
      <c r="AE34" s="63">
        <v>61377.26</v>
      </c>
      <c r="AF34" s="63">
        <v>21278.67</v>
      </c>
      <c r="AG34" s="63">
        <v>0</v>
      </c>
      <c r="AH34" s="63">
        <v>4624.28</v>
      </c>
      <c r="AI34" s="63">
        <v>0</v>
      </c>
      <c r="AJ34" s="63">
        <v>3749.31</v>
      </c>
      <c r="AK34" s="63">
        <v>0</v>
      </c>
      <c r="AL34" s="63">
        <v>99056.4</v>
      </c>
      <c r="AM34" s="63">
        <v>0</v>
      </c>
      <c r="AN34" s="63">
        <v>0</v>
      </c>
      <c r="AO34" s="63">
        <v>0</v>
      </c>
      <c r="AP34" s="63">
        <v>13227324.810000001</v>
      </c>
      <c r="AQ34" s="63">
        <v>1623177.71</v>
      </c>
      <c r="AR34" s="63">
        <v>191645.04</v>
      </c>
      <c r="AS34" s="63">
        <v>185591.21</v>
      </c>
      <c r="AT34" s="63">
        <v>0</v>
      </c>
      <c r="AU34" s="63">
        <v>-185069.55</v>
      </c>
      <c r="AV34" s="63">
        <v>810816.45</v>
      </c>
      <c r="AW34" s="63">
        <v>0</v>
      </c>
      <c r="AX34" s="63">
        <v>120921.92</v>
      </c>
      <c r="AY34" s="63">
        <v>45646.239999999998</v>
      </c>
      <c r="AZ34" s="63">
        <v>0</v>
      </c>
      <c r="BA34" s="63">
        <v>110936.84</v>
      </c>
      <c r="BB34" s="63">
        <v>4429.4399999999996</v>
      </c>
      <c r="BC34" s="63">
        <v>153428.39000000001</v>
      </c>
      <c r="BD34" s="63">
        <v>1552.57</v>
      </c>
      <c r="BE34" s="63">
        <v>498744.8</v>
      </c>
      <c r="BF34" s="63">
        <v>103181.28</v>
      </c>
      <c r="BG34" s="63">
        <v>344471.27</v>
      </c>
      <c r="BH34" s="63">
        <v>2231.66</v>
      </c>
      <c r="BI34" s="63">
        <v>136235.34</v>
      </c>
      <c r="BJ34" s="63">
        <v>0</v>
      </c>
      <c r="BK34" s="63">
        <v>162003.63</v>
      </c>
      <c r="BL34" s="63">
        <v>0</v>
      </c>
      <c r="BM34" s="63">
        <v>708329.49</v>
      </c>
      <c r="BN34" s="63">
        <v>0</v>
      </c>
      <c r="BO34" s="63">
        <v>110786.71</v>
      </c>
      <c r="BP34" s="63">
        <v>28946.12</v>
      </c>
      <c r="BQ34" s="63">
        <v>222323.66</v>
      </c>
      <c r="BR34" s="63">
        <v>6828.83</v>
      </c>
      <c r="BS34" s="63">
        <v>738.64</v>
      </c>
      <c r="BT34" s="60"/>
      <c r="BU34" s="60"/>
      <c r="BV34" s="60"/>
      <c r="BW34" s="60"/>
      <c r="BX34" s="60"/>
      <c r="BY34" s="60"/>
      <c r="BZ34" s="60"/>
      <c r="CA34" s="60"/>
      <c r="CB34" s="60"/>
    </row>
    <row r="35" spans="2:80" hidden="1" outlineLevel="1">
      <c r="B35" s="2">
        <v>27</v>
      </c>
      <c r="C35" s="9">
        <v>5120</v>
      </c>
      <c r="D35" s="122">
        <v>26</v>
      </c>
      <c r="E35" s="9" t="s">
        <v>69</v>
      </c>
      <c r="F35" s="63"/>
      <c r="G35" s="63">
        <f>HLOOKUP($E$3,'2024 Historical'!$C$3:$BC$261,Q35,FALSE)</f>
        <v>512001.35</v>
      </c>
      <c r="H35" s="63">
        <f t="shared" si="1"/>
        <v>490222.81</v>
      </c>
      <c r="I35" s="11"/>
      <c r="J35" s="11"/>
      <c r="K35" s="11"/>
      <c r="L35" s="11"/>
      <c r="M35" s="11"/>
      <c r="N35" s="11"/>
      <c r="O35" s="11"/>
      <c r="P35" s="60"/>
      <c r="Q35" s="174">
        <v>33</v>
      </c>
      <c r="S35" s="63">
        <v>1921497.82</v>
      </c>
      <c r="T35" s="63">
        <v>105954.47</v>
      </c>
      <c r="U35" s="63">
        <v>11381.93</v>
      </c>
      <c r="V35" s="63">
        <v>14843</v>
      </c>
      <c r="W35" s="63">
        <v>83103.56</v>
      </c>
      <c r="X35" s="63">
        <v>135473.92000000001</v>
      </c>
      <c r="Y35" s="63">
        <v>32574.52</v>
      </c>
      <c r="Z35" s="63">
        <v>6414</v>
      </c>
      <c r="AA35" s="63">
        <v>67492.56</v>
      </c>
      <c r="AB35" s="63">
        <v>2669825.41</v>
      </c>
      <c r="AC35" s="63">
        <v>156336.67000000001</v>
      </c>
      <c r="AD35" s="63">
        <v>460299.67</v>
      </c>
      <c r="AE35" s="63">
        <v>15585</v>
      </c>
      <c r="AF35" s="63">
        <v>77859.87</v>
      </c>
      <c r="AG35" s="63">
        <v>107382</v>
      </c>
      <c r="AH35" s="63">
        <v>77007.520000000004</v>
      </c>
      <c r="AI35" s="63">
        <v>8937.08</v>
      </c>
      <c r="AJ35" s="63">
        <v>316703.35999999999</v>
      </c>
      <c r="AK35" s="63">
        <v>16761.64</v>
      </c>
      <c r="AL35" s="63">
        <v>69129.410999999993</v>
      </c>
      <c r="AM35" s="63">
        <v>126570.73</v>
      </c>
      <c r="AN35" s="63">
        <v>6214</v>
      </c>
      <c r="AO35" s="63">
        <v>3.95</v>
      </c>
      <c r="AP35" s="63">
        <v>27648050.27</v>
      </c>
      <c r="AQ35" s="63">
        <v>903885.01</v>
      </c>
      <c r="AR35" s="63">
        <v>67875.19</v>
      </c>
      <c r="AS35" s="63">
        <v>99815.96</v>
      </c>
      <c r="AT35" s="63">
        <v>47787.25</v>
      </c>
      <c r="AU35" s="63">
        <v>64368.82</v>
      </c>
      <c r="AV35" s="63">
        <v>490222.81</v>
      </c>
      <c r="AW35" s="63">
        <v>255085.13</v>
      </c>
      <c r="AX35" s="63">
        <v>51620.55</v>
      </c>
      <c r="AY35" s="63">
        <v>175286.93</v>
      </c>
      <c r="AZ35" s="63">
        <v>44334.65</v>
      </c>
      <c r="BA35" s="63">
        <v>101399.7</v>
      </c>
      <c r="BB35" s="63">
        <v>3834.83</v>
      </c>
      <c r="BC35" s="63">
        <v>39436.410000000003</v>
      </c>
      <c r="BD35" s="63">
        <v>1944.54</v>
      </c>
      <c r="BE35" s="63">
        <v>200856.88</v>
      </c>
      <c r="BF35" s="63">
        <v>21437.39</v>
      </c>
      <c r="BG35" s="63">
        <v>122558.84</v>
      </c>
      <c r="BH35" s="63">
        <v>507.18</v>
      </c>
      <c r="BI35" s="63">
        <v>13914.48</v>
      </c>
      <c r="BJ35" s="63">
        <v>38055.440000000002</v>
      </c>
      <c r="BK35" s="63">
        <v>219059.6</v>
      </c>
      <c r="BL35" s="63">
        <v>8997.4699999999993</v>
      </c>
      <c r="BM35" s="63">
        <v>1033378.32</v>
      </c>
      <c r="BN35" s="63">
        <v>38000.9</v>
      </c>
      <c r="BO35" s="63">
        <v>113158.31</v>
      </c>
      <c r="BP35" s="63">
        <v>19302.009999999998</v>
      </c>
      <c r="BQ35" s="63">
        <v>324086.64</v>
      </c>
      <c r="BR35" s="63">
        <v>408672.61</v>
      </c>
      <c r="BS35" s="63">
        <v>184687.48</v>
      </c>
      <c r="BT35" s="60"/>
      <c r="BU35" s="60"/>
      <c r="BV35" s="60"/>
      <c r="BW35" s="60"/>
      <c r="BX35" s="60"/>
      <c r="BY35" s="60"/>
      <c r="BZ35" s="60"/>
      <c r="CA35" s="60"/>
      <c r="CB35" s="60"/>
    </row>
    <row r="36" spans="2:80" hidden="1" outlineLevel="1">
      <c r="B36" s="2">
        <v>28</v>
      </c>
      <c r="C36" s="9">
        <v>5125</v>
      </c>
      <c r="D36" s="122">
        <v>27</v>
      </c>
      <c r="E36" s="9" t="s">
        <v>70</v>
      </c>
      <c r="F36" s="63"/>
      <c r="G36" s="63">
        <f>HLOOKUP($E$3,'2024 Historical'!$C$3:$BC$261,Q36,FALSE)</f>
        <v>1521266.44</v>
      </c>
      <c r="H36" s="63">
        <f t="shared" si="1"/>
        <v>1819930.2</v>
      </c>
      <c r="I36" s="11"/>
      <c r="J36" s="11"/>
      <c r="K36" s="11"/>
      <c r="L36" s="11"/>
      <c r="M36" s="11"/>
      <c r="N36" s="11"/>
      <c r="O36" s="11"/>
      <c r="P36" s="60"/>
      <c r="Q36" s="174">
        <v>34</v>
      </c>
      <c r="S36" s="63">
        <v>1275240.6399999999</v>
      </c>
      <c r="T36" s="63">
        <v>718204.27</v>
      </c>
      <c r="U36" s="63">
        <v>35336.17</v>
      </c>
      <c r="V36" s="63">
        <v>165766</v>
      </c>
      <c r="W36" s="63">
        <v>2621875.66</v>
      </c>
      <c r="X36" s="63">
        <v>400755.86</v>
      </c>
      <c r="Y36" s="63">
        <v>18868.259999999998</v>
      </c>
      <c r="Z36" s="63">
        <v>5931</v>
      </c>
      <c r="AA36" s="63">
        <v>242197.8</v>
      </c>
      <c r="AB36" s="63">
        <v>478364.63</v>
      </c>
      <c r="AC36" s="63">
        <v>532825.72</v>
      </c>
      <c r="AD36" s="63">
        <v>0</v>
      </c>
      <c r="AE36" s="63">
        <v>75306.06</v>
      </c>
      <c r="AF36" s="63">
        <v>240216.87</v>
      </c>
      <c r="AG36" s="63">
        <v>195341.57</v>
      </c>
      <c r="AH36" s="63">
        <v>136530.21</v>
      </c>
      <c r="AI36" s="63">
        <v>18587.400000000001</v>
      </c>
      <c r="AJ36" s="63">
        <v>346753.99</v>
      </c>
      <c r="AK36" s="63">
        <v>98488.84</v>
      </c>
      <c r="AL36" s="63">
        <v>0</v>
      </c>
      <c r="AM36" s="63">
        <v>170806.63</v>
      </c>
      <c r="AN36" s="63">
        <v>3500</v>
      </c>
      <c r="AO36" s="63">
        <v>35077.47</v>
      </c>
      <c r="AP36" s="63">
        <v>42345011.039999999</v>
      </c>
      <c r="AQ36" s="63">
        <v>1489790.5</v>
      </c>
      <c r="AR36" s="63">
        <v>287031.73</v>
      </c>
      <c r="AS36" s="63">
        <v>284307.67</v>
      </c>
      <c r="AT36" s="63">
        <v>0</v>
      </c>
      <c r="AU36" s="63">
        <v>142429.09</v>
      </c>
      <c r="AV36" s="63">
        <v>1819930.2</v>
      </c>
      <c r="AW36" s="63">
        <v>340624.84</v>
      </c>
      <c r="AX36" s="63">
        <v>222537.16</v>
      </c>
      <c r="AY36" s="63">
        <v>1032166.37</v>
      </c>
      <c r="AZ36" s="63">
        <v>103685.12</v>
      </c>
      <c r="BA36" s="63">
        <v>233918.19</v>
      </c>
      <c r="BB36" s="63">
        <v>443474.26</v>
      </c>
      <c r="BC36" s="63">
        <v>201305.34</v>
      </c>
      <c r="BD36" s="63">
        <v>49878.93</v>
      </c>
      <c r="BE36" s="63">
        <v>0</v>
      </c>
      <c r="BF36" s="63">
        <v>59943.01</v>
      </c>
      <c r="BG36" s="63">
        <v>766495.95</v>
      </c>
      <c r="BH36" s="63">
        <v>21123.93</v>
      </c>
      <c r="BI36" s="63">
        <v>360493.69</v>
      </c>
      <c r="BJ36" s="63">
        <v>0</v>
      </c>
      <c r="BK36" s="63">
        <v>1325303.9099999999</v>
      </c>
      <c r="BL36" s="63">
        <v>27607.84</v>
      </c>
      <c r="BM36" s="63">
        <v>6677856.7400000002</v>
      </c>
      <c r="BN36" s="63">
        <v>103048.68</v>
      </c>
      <c r="BO36" s="63">
        <v>588050.43999999994</v>
      </c>
      <c r="BP36" s="63">
        <v>29960.83</v>
      </c>
      <c r="BQ36" s="63">
        <v>125933.67</v>
      </c>
      <c r="BR36" s="63">
        <v>1188227.3</v>
      </c>
      <c r="BS36" s="63">
        <v>1520307.14</v>
      </c>
      <c r="BT36" s="60"/>
      <c r="BU36" s="60"/>
      <c r="BV36" s="60"/>
      <c r="BW36" s="60"/>
      <c r="BX36" s="60"/>
      <c r="BY36" s="60"/>
      <c r="BZ36" s="60"/>
      <c r="CA36" s="60"/>
      <c r="CB36" s="60"/>
    </row>
    <row r="37" spans="2:80" hidden="1" outlineLevel="1">
      <c r="B37" s="2">
        <v>29</v>
      </c>
      <c r="C37" s="9">
        <v>5130</v>
      </c>
      <c r="D37" s="122">
        <v>28</v>
      </c>
      <c r="E37" s="9" t="s">
        <v>71</v>
      </c>
      <c r="F37" s="63"/>
      <c r="G37" s="63">
        <f>HLOOKUP($E$3,'2024 Historical'!$C$3:$BC$261,Q37,FALSE)</f>
        <v>286690.83</v>
      </c>
      <c r="H37" s="63">
        <f t="shared" si="1"/>
        <v>350127.61</v>
      </c>
      <c r="I37" s="11"/>
      <c r="J37" s="11"/>
      <c r="K37" s="11"/>
      <c r="L37" s="11"/>
      <c r="M37" s="11"/>
      <c r="N37" s="11"/>
      <c r="O37" s="11"/>
      <c r="P37" s="60"/>
      <c r="Q37" s="174">
        <v>35</v>
      </c>
      <c r="S37" s="63">
        <v>0</v>
      </c>
      <c r="T37" s="63">
        <v>303223.98</v>
      </c>
      <c r="U37" s="63">
        <v>6001.88</v>
      </c>
      <c r="V37" s="63">
        <v>372207</v>
      </c>
      <c r="W37" s="63">
        <v>883810.12</v>
      </c>
      <c r="X37" s="63">
        <v>293859.24</v>
      </c>
      <c r="Y37" s="63">
        <v>92246.42</v>
      </c>
      <c r="Z37" s="63">
        <v>0</v>
      </c>
      <c r="AA37" s="63">
        <v>181149.14</v>
      </c>
      <c r="AB37" s="63">
        <v>116509.2</v>
      </c>
      <c r="AC37" s="63">
        <v>334891.40999999997</v>
      </c>
      <c r="AD37" s="63">
        <v>155242.82</v>
      </c>
      <c r="AE37" s="63">
        <v>342180.03</v>
      </c>
      <c r="AF37" s="63">
        <v>354983.65</v>
      </c>
      <c r="AG37" s="63">
        <v>218941.25</v>
      </c>
      <c r="AH37" s="63">
        <v>977447.7</v>
      </c>
      <c r="AI37" s="63">
        <v>20005.91</v>
      </c>
      <c r="AJ37" s="63">
        <v>387830.22</v>
      </c>
      <c r="AK37" s="63">
        <v>1820.26</v>
      </c>
      <c r="AL37" s="63">
        <v>0</v>
      </c>
      <c r="AM37" s="63">
        <v>3009.54</v>
      </c>
      <c r="AN37" s="63">
        <v>0</v>
      </c>
      <c r="AO37" s="63">
        <v>3755.95</v>
      </c>
      <c r="AP37" s="63">
        <v>11193520.57</v>
      </c>
      <c r="AQ37" s="63">
        <v>747882.44</v>
      </c>
      <c r="AR37" s="63">
        <v>368524.01</v>
      </c>
      <c r="AS37" s="63">
        <v>108492.15</v>
      </c>
      <c r="AT37" s="63">
        <v>110748.7</v>
      </c>
      <c r="AU37" s="63">
        <v>830228.93</v>
      </c>
      <c r="AV37" s="63">
        <v>350127.61</v>
      </c>
      <c r="AW37" s="63">
        <v>0</v>
      </c>
      <c r="AX37" s="63">
        <v>0</v>
      </c>
      <c r="AY37" s="63">
        <v>235481.75</v>
      </c>
      <c r="AZ37" s="63">
        <v>64489.93</v>
      </c>
      <c r="BA37" s="63">
        <v>277675.87</v>
      </c>
      <c r="BB37" s="63">
        <v>21243.08</v>
      </c>
      <c r="BC37" s="63">
        <v>17994.439999999999</v>
      </c>
      <c r="BD37" s="63">
        <v>21587.21</v>
      </c>
      <c r="BE37" s="63">
        <v>0</v>
      </c>
      <c r="BF37" s="63">
        <v>42440.33</v>
      </c>
      <c r="BG37" s="63">
        <v>6590.91</v>
      </c>
      <c r="BH37" s="63">
        <v>31732.81</v>
      </c>
      <c r="BI37" s="63">
        <v>76478.53</v>
      </c>
      <c r="BJ37" s="63">
        <v>0</v>
      </c>
      <c r="BK37" s="63">
        <v>886511.69</v>
      </c>
      <c r="BL37" s="63">
        <v>17674.28</v>
      </c>
      <c r="BM37" s="63">
        <v>577788.57999999996</v>
      </c>
      <c r="BN37" s="63">
        <v>61532.41</v>
      </c>
      <c r="BO37" s="63">
        <v>351388.64</v>
      </c>
      <c r="BP37" s="63">
        <v>16439.57</v>
      </c>
      <c r="BQ37" s="63">
        <v>163721.06</v>
      </c>
      <c r="BR37" s="63">
        <v>1751709.51</v>
      </c>
      <c r="BS37" s="63">
        <v>1255319.51</v>
      </c>
      <c r="BT37" s="60"/>
      <c r="BU37" s="60"/>
      <c r="BV37" s="60"/>
      <c r="BW37" s="60"/>
      <c r="BX37" s="60"/>
      <c r="BY37" s="60"/>
      <c r="BZ37" s="60"/>
      <c r="CA37" s="60"/>
      <c r="CB37" s="60"/>
    </row>
    <row r="38" spans="2:80" hidden="1" outlineLevel="1">
      <c r="B38" s="2">
        <v>30</v>
      </c>
      <c r="C38" s="9">
        <v>5135</v>
      </c>
      <c r="D38" s="122">
        <v>29</v>
      </c>
      <c r="E38" s="9" t="s">
        <v>72</v>
      </c>
      <c r="F38" s="63"/>
      <c r="G38" s="63">
        <f>HLOOKUP($E$3,'2024 Historical'!$C$3:$BC$261,Q38,FALSE)</f>
        <v>1537574.99</v>
      </c>
      <c r="H38" s="63">
        <f t="shared" si="1"/>
        <v>1613429.46</v>
      </c>
      <c r="I38" s="11"/>
      <c r="J38" s="11"/>
      <c r="K38" s="11"/>
      <c r="L38" s="11"/>
      <c r="M38" s="11"/>
      <c r="N38" s="11"/>
      <c r="O38" s="11"/>
      <c r="P38" s="60"/>
      <c r="Q38" s="174">
        <v>36</v>
      </c>
      <c r="S38" s="63">
        <v>6145492.0300000003</v>
      </c>
      <c r="T38" s="63">
        <v>4743443.3499999996</v>
      </c>
      <c r="U38" s="63">
        <v>27714.52</v>
      </c>
      <c r="V38" s="63">
        <v>394258</v>
      </c>
      <c r="W38" s="63">
        <v>1531387.49</v>
      </c>
      <c r="X38" s="63">
        <v>667440.17000000004</v>
      </c>
      <c r="Y38" s="63">
        <v>109635.84</v>
      </c>
      <c r="Z38" s="63">
        <v>17780</v>
      </c>
      <c r="AA38" s="63">
        <v>351516.28</v>
      </c>
      <c r="AB38" s="63">
        <v>1704919.72</v>
      </c>
      <c r="AC38" s="63">
        <v>389478.25</v>
      </c>
      <c r="AD38" s="63">
        <v>1455881.18</v>
      </c>
      <c r="AE38" s="63">
        <v>66181.259999999995</v>
      </c>
      <c r="AF38" s="63">
        <v>216661.12</v>
      </c>
      <c r="AG38" s="63">
        <v>383395.37</v>
      </c>
      <c r="AH38" s="63">
        <v>242968.3</v>
      </c>
      <c r="AI38" s="63">
        <v>112644.72</v>
      </c>
      <c r="AJ38" s="63">
        <v>751565.18</v>
      </c>
      <c r="AK38" s="63">
        <v>43382.95</v>
      </c>
      <c r="AL38" s="63">
        <v>368201.46</v>
      </c>
      <c r="AM38" s="63">
        <v>24559.98</v>
      </c>
      <c r="AN38" s="63">
        <v>7235</v>
      </c>
      <c r="AO38" s="63">
        <v>28180.12</v>
      </c>
      <c r="AP38" s="63">
        <v>89172600.219999999</v>
      </c>
      <c r="AQ38" s="63">
        <v>7064462.7999999998</v>
      </c>
      <c r="AR38" s="63">
        <v>407094.77</v>
      </c>
      <c r="AS38" s="63">
        <v>296391.90000000002</v>
      </c>
      <c r="AT38" s="63">
        <v>59754.68</v>
      </c>
      <c r="AU38" s="63">
        <v>205245.24</v>
      </c>
      <c r="AV38" s="63">
        <v>1613429.46</v>
      </c>
      <c r="AW38" s="63">
        <v>375259.87</v>
      </c>
      <c r="AX38" s="63">
        <v>357759.63</v>
      </c>
      <c r="AY38" s="63">
        <v>822700.88</v>
      </c>
      <c r="AZ38" s="63">
        <v>118226.92</v>
      </c>
      <c r="BA38" s="63">
        <v>802537.96</v>
      </c>
      <c r="BB38" s="63">
        <v>286309.01</v>
      </c>
      <c r="BC38" s="63">
        <v>669220.18999999994</v>
      </c>
      <c r="BD38" s="63">
        <v>127201.98</v>
      </c>
      <c r="BE38" s="63">
        <v>182637.21</v>
      </c>
      <c r="BF38" s="63">
        <v>222510.25</v>
      </c>
      <c r="BG38" s="63">
        <v>858462.21</v>
      </c>
      <c r="BH38" s="63">
        <v>135761.85</v>
      </c>
      <c r="BI38" s="63">
        <v>46145.37</v>
      </c>
      <c r="BJ38" s="63">
        <v>94143.76</v>
      </c>
      <c r="BK38" s="63">
        <v>2272013.84</v>
      </c>
      <c r="BL38" s="63">
        <v>105443.16</v>
      </c>
      <c r="BM38" s="63">
        <v>5609955.21</v>
      </c>
      <c r="BN38" s="63">
        <v>221488.47</v>
      </c>
      <c r="BO38" s="63">
        <v>283867.34999999998</v>
      </c>
      <c r="BP38" s="63">
        <v>72171.87</v>
      </c>
      <c r="BQ38" s="63">
        <v>332423.92</v>
      </c>
      <c r="BR38" s="63">
        <v>1292040.67</v>
      </c>
      <c r="BS38" s="63">
        <v>1270067.3899999999</v>
      </c>
      <c r="BT38" s="60"/>
      <c r="BU38" s="60"/>
      <c r="BV38" s="60"/>
      <c r="BW38" s="60"/>
      <c r="BX38" s="60"/>
      <c r="BY38" s="60"/>
      <c r="BZ38" s="60"/>
      <c r="CA38" s="60"/>
      <c r="CB38" s="60"/>
    </row>
    <row r="39" spans="2:80" hidden="1" outlineLevel="1">
      <c r="B39" s="2">
        <v>31</v>
      </c>
      <c r="C39" s="9">
        <v>5145</v>
      </c>
      <c r="D39" s="122">
        <v>30</v>
      </c>
      <c r="E39" s="9" t="s">
        <v>73</v>
      </c>
      <c r="F39" s="63"/>
      <c r="G39" s="63">
        <f>HLOOKUP($E$3,'2024 Historical'!$C$3:$BC$261,Q39,FALSE)</f>
        <v>447590.5</v>
      </c>
      <c r="H39" s="63">
        <f t="shared" si="1"/>
        <v>399387.13</v>
      </c>
      <c r="I39" s="11"/>
      <c r="J39" s="11"/>
      <c r="K39" s="11"/>
      <c r="L39" s="11"/>
      <c r="M39" s="11"/>
      <c r="N39" s="11"/>
      <c r="O39" s="11"/>
      <c r="P39" s="60"/>
      <c r="Q39" s="174">
        <v>37</v>
      </c>
      <c r="S39" s="63">
        <v>0</v>
      </c>
      <c r="T39" s="63">
        <v>0</v>
      </c>
      <c r="U39" s="63">
        <v>0</v>
      </c>
      <c r="V39" s="63">
        <v>41608</v>
      </c>
      <c r="W39" s="63">
        <v>12237.29</v>
      </c>
      <c r="X39" s="63">
        <v>-17310.22</v>
      </c>
      <c r="Y39" s="63">
        <v>0</v>
      </c>
      <c r="Z39" s="63">
        <v>0</v>
      </c>
      <c r="AA39" s="63">
        <v>0</v>
      </c>
      <c r="AB39" s="63">
        <v>20771.669999999998</v>
      </c>
      <c r="AC39" s="63">
        <v>25975.32</v>
      </c>
      <c r="AD39" s="63">
        <v>0</v>
      </c>
      <c r="AE39" s="63">
        <v>0</v>
      </c>
      <c r="AF39" s="63">
        <v>0</v>
      </c>
      <c r="AG39" s="63">
        <v>0</v>
      </c>
      <c r="AH39" s="63">
        <v>14572.02</v>
      </c>
      <c r="AI39" s="63">
        <v>0</v>
      </c>
      <c r="AJ39" s="63">
        <v>66981.69</v>
      </c>
      <c r="AK39" s="63">
        <v>254.99</v>
      </c>
      <c r="AL39" s="63">
        <v>0</v>
      </c>
      <c r="AM39" s="63">
        <v>803.41</v>
      </c>
      <c r="AN39" s="63">
        <v>0</v>
      </c>
      <c r="AO39" s="63">
        <v>0</v>
      </c>
      <c r="AP39" s="63">
        <v>52983.89</v>
      </c>
      <c r="AQ39" s="63">
        <v>200249.49</v>
      </c>
      <c r="AR39" s="63">
        <v>0</v>
      </c>
      <c r="AS39" s="63">
        <v>68042.740000000005</v>
      </c>
      <c r="AT39" s="63">
        <v>0</v>
      </c>
      <c r="AU39" s="63">
        <v>409.02</v>
      </c>
      <c r="AV39" s="63">
        <v>399387.13</v>
      </c>
      <c r="AW39" s="63">
        <v>0</v>
      </c>
      <c r="AX39" s="63">
        <v>1816.81</v>
      </c>
      <c r="AY39" s="63">
        <v>25450.87</v>
      </c>
      <c r="AZ39" s="63">
        <v>0</v>
      </c>
      <c r="BA39" s="63">
        <v>11775.01</v>
      </c>
      <c r="BB39" s="63">
        <v>4108.1000000000004</v>
      </c>
      <c r="BC39" s="63">
        <v>205.24</v>
      </c>
      <c r="BD39" s="63">
        <v>64</v>
      </c>
      <c r="BE39" s="63">
        <v>172969.84</v>
      </c>
      <c r="BF39" s="63">
        <v>0</v>
      </c>
      <c r="BG39" s="63">
        <v>18256.38</v>
      </c>
      <c r="BH39" s="63">
        <v>0</v>
      </c>
      <c r="BI39" s="63">
        <v>4325.04</v>
      </c>
      <c r="BJ39" s="63">
        <v>0</v>
      </c>
      <c r="BK39" s="63">
        <v>34430.92</v>
      </c>
      <c r="BL39" s="63">
        <v>0</v>
      </c>
      <c r="BM39" s="63">
        <v>3769954.21</v>
      </c>
      <c r="BN39" s="63">
        <v>1584.91</v>
      </c>
      <c r="BO39" s="63">
        <v>0</v>
      </c>
      <c r="BP39" s="63">
        <v>392.99</v>
      </c>
      <c r="BQ39" s="63">
        <v>2086.92</v>
      </c>
      <c r="BR39" s="63">
        <v>57181.19</v>
      </c>
      <c r="BS39" s="63">
        <v>221820.2</v>
      </c>
      <c r="BT39" s="60"/>
      <c r="BU39" s="60"/>
      <c r="BV39" s="60"/>
      <c r="BW39" s="60"/>
      <c r="BX39" s="60"/>
      <c r="BY39" s="60"/>
      <c r="BZ39" s="60"/>
      <c r="CA39" s="60"/>
      <c r="CB39" s="60"/>
    </row>
    <row r="40" spans="2:80" hidden="1" outlineLevel="1">
      <c r="B40" s="2">
        <v>32</v>
      </c>
      <c r="C40" s="9">
        <v>5150</v>
      </c>
      <c r="D40" s="122">
        <v>31</v>
      </c>
      <c r="E40" s="9" t="s">
        <v>74</v>
      </c>
      <c r="F40" s="63"/>
      <c r="G40" s="63">
        <f>HLOOKUP($E$3,'2024 Historical'!$C$3:$BC$261,Q40,FALSE)</f>
        <v>1617151.62</v>
      </c>
      <c r="H40" s="63">
        <f t="shared" si="1"/>
        <v>1370915.69</v>
      </c>
      <c r="I40" s="11"/>
      <c r="J40" s="11"/>
      <c r="K40" s="11"/>
      <c r="L40" s="11"/>
      <c r="M40" s="11"/>
      <c r="N40" s="11"/>
      <c r="O40" s="11"/>
      <c r="P40" s="60"/>
      <c r="Q40" s="174">
        <v>38</v>
      </c>
      <c r="S40" s="63">
        <v>2667581.71</v>
      </c>
      <c r="T40" s="63">
        <v>0</v>
      </c>
      <c r="U40" s="63">
        <v>0</v>
      </c>
      <c r="V40" s="63">
        <v>11964</v>
      </c>
      <c r="W40" s="63">
        <v>454551.92</v>
      </c>
      <c r="X40" s="63">
        <v>46960.55</v>
      </c>
      <c r="Y40" s="63">
        <v>4751.43</v>
      </c>
      <c r="Z40" s="63">
        <v>975</v>
      </c>
      <c r="AA40" s="63">
        <v>93936.33</v>
      </c>
      <c r="AB40" s="63">
        <v>489831.66</v>
      </c>
      <c r="AC40" s="63">
        <v>55541.17</v>
      </c>
      <c r="AD40" s="63">
        <v>0</v>
      </c>
      <c r="AE40" s="63">
        <v>101181.02</v>
      </c>
      <c r="AF40" s="63">
        <v>18864.830000000002</v>
      </c>
      <c r="AG40" s="63">
        <v>97616.39</v>
      </c>
      <c r="AH40" s="63">
        <v>87199.34</v>
      </c>
      <c r="AI40" s="63">
        <v>1273.6199999999999</v>
      </c>
      <c r="AJ40" s="63">
        <v>120282.16</v>
      </c>
      <c r="AK40" s="63">
        <v>2120.4499999999998</v>
      </c>
      <c r="AL40" s="63">
        <v>49128.22</v>
      </c>
      <c r="AM40" s="63">
        <v>693.28</v>
      </c>
      <c r="AN40" s="63">
        <v>0</v>
      </c>
      <c r="AO40" s="63">
        <v>17980.669999999998</v>
      </c>
      <c r="AP40" s="63">
        <v>1865586.76</v>
      </c>
      <c r="AQ40" s="63">
        <v>971465.02</v>
      </c>
      <c r="AR40" s="63">
        <v>33899.81</v>
      </c>
      <c r="AS40" s="63">
        <v>156990.22</v>
      </c>
      <c r="AT40" s="63">
        <v>0</v>
      </c>
      <c r="AU40" s="63">
        <v>13935.73</v>
      </c>
      <c r="AV40" s="63">
        <v>1370915.69</v>
      </c>
      <c r="AW40" s="63">
        <v>70571.25</v>
      </c>
      <c r="AX40" s="63">
        <v>384233.51</v>
      </c>
      <c r="AY40" s="63">
        <v>186604.14</v>
      </c>
      <c r="AZ40" s="63">
        <v>72662.070000000007</v>
      </c>
      <c r="BA40" s="63">
        <v>68826.460000000006</v>
      </c>
      <c r="BB40" s="63">
        <v>34804.19</v>
      </c>
      <c r="BC40" s="63">
        <v>243796.72</v>
      </c>
      <c r="BD40" s="63">
        <v>5744.62</v>
      </c>
      <c r="BE40" s="63">
        <v>0</v>
      </c>
      <c r="BF40" s="63">
        <v>33691.839999999997</v>
      </c>
      <c r="BG40" s="63">
        <v>127311.89</v>
      </c>
      <c r="BH40" s="63">
        <v>145.07</v>
      </c>
      <c r="BI40" s="63">
        <v>15933.33</v>
      </c>
      <c r="BJ40" s="63">
        <v>0</v>
      </c>
      <c r="BK40" s="63">
        <v>217989.64</v>
      </c>
      <c r="BL40" s="63">
        <v>24697.34</v>
      </c>
      <c r="BM40" s="63">
        <v>11245134.560000001</v>
      </c>
      <c r="BN40" s="63">
        <v>142892.57</v>
      </c>
      <c r="BO40" s="63">
        <v>131822.13</v>
      </c>
      <c r="BP40" s="63">
        <v>0</v>
      </c>
      <c r="BQ40" s="63">
        <v>66296.639999999999</v>
      </c>
      <c r="BR40" s="63">
        <v>731864.11</v>
      </c>
      <c r="BS40" s="63">
        <v>1311870.51</v>
      </c>
      <c r="BT40" s="60"/>
      <c r="BU40" s="60"/>
      <c r="BV40" s="60"/>
      <c r="BW40" s="60"/>
      <c r="BX40" s="60"/>
      <c r="BY40" s="60"/>
      <c r="BZ40" s="60"/>
      <c r="CA40" s="60"/>
      <c r="CB40" s="60"/>
    </row>
    <row r="41" spans="2:80" hidden="1" outlineLevel="1">
      <c r="B41" s="2">
        <v>33</v>
      </c>
      <c r="C41" s="9">
        <v>5155</v>
      </c>
      <c r="D41" s="122">
        <v>32</v>
      </c>
      <c r="E41" s="9" t="s">
        <v>75</v>
      </c>
      <c r="F41" s="63"/>
      <c r="G41" s="63">
        <f>HLOOKUP($E$3,'2024 Historical'!$C$3:$BC$261,Q41,FALSE)</f>
        <v>616677.31000000006</v>
      </c>
      <c r="H41" s="63">
        <f t="shared" si="1"/>
        <v>1199171.5</v>
      </c>
      <c r="I41" s="11"/>
      <c r="J41" s="11"/>
      <c r="K41" s="11"/>
      <c r="L41" s="11"/>
      <c r="M41" s="11"/>
      <c r="N41" s="11"/>
      <c r="O41" s="11"/>
      <c r="P41" s="60"/>
      <c r="Q41" s="174">
        <v>39</v>
      </c>
      <c r="S41" s="63">
        <v>0</v>
      </c>
      <c r="T41" s="63">
        <v>0</v>
      </c>
      <c r="U41" s="63">
        <v>0</v>
      </c>
      <c r="V41" s="63">
        <v>69772</v>
      </c>
      <c r="W41" s="63">
        <v>850618.62</v>
      </c>
      <c r="X41" s="63">
        <v>74250.13</v>
      </c>
      <c r="Y41" s="63">
        <v>109584.14</v>
      </c>
      <c r="Z41" s="63">
        <v>0</v>
      </c>
      <c r="AA41" s="63">
        <v>230429.96</v>
      </c>
      <c r="AB41" s="63">
        <v>516012.33</v>
      </c>
      <c r="AC41" s="63">
        <v>198123.49</v>
      </c>
      <c r="AD41" s="63">
        <v>651353.92000000004</v>
      </c>
      <c r="AE41" s="63">
        <v>252588.76</v>
      </c>
      <c r="AF41" s="63">
        <v>-330134.31</v>
      </c>
      <c r="AG41" s="63">
        <v>339413.16</v>
      </c>
      <c r="AH41" s="63">
        <v>185999.48</v>
      </c>
      <c r="AI41" s="63">
        <v>1162.57</v>
      </c>
      <c r="AJ41" s="63">
        <v>48710.5</v>
      </c>
      <c r="AK41" s="63">
        <v>25428.639999999999</v>
      </c>
      <c r="AL41" s="63">
        <v>0</v>
      </c>
      <c r="AM41" s="63">
        <v>1218.0999999999999</v>
      </c>
      <c r="AN41" s="63">
        <v>450</v>
      </c>
      <c r="AO41" s="63">
        <v>13273.61</v>
      </c>
      <c r="AP41" s="63">
        <v>9514492.4800000004</v>
      </c>
      <c r="AQ41" s="63">
        <v>129050.21</v>
      </c>
      <c r="AR41" s="63">
        <v>65944.479999999996</v>
      </c>
      <c r="AS41" s="63">
        <v>85317.83</v>
      </c>
      <c r="AT41" s="63">
        <v>54972.480000000003</v>
      </c>
      <c r="AU41" s="63">
        <v>209289.84</v>
      </c>
      <c r="AV41" s="63">
        <v>1199171.5</v>
      </c>
      <c r="AW41" s="63">
        <v>0</v>
      </c>
      <c r="AX41" s="63">
        <v>187206.17</v>
      </c>
      <c r="AY41" s="63">
        <v>223474.62</v>
      </c>
      <c r="AZ41" s="63">
        <v>57959.02</v>
      </c>
      <c r="BA41" s="63">
        <v>245995.36</v>
      </c>
      <c r="BB41" s="63">
        <v>17092.25</v>
      </c>
      <c r="BC41" s="63">
        <v>634.66999999999996</v>
      </c>
      <c r="BD41" s="63">
        <v>115268</v>
      </c>
      <c r="BE41" s="63">
        <v>62389.52</v>
      </c>
      <c r="BF41" s="63">
        <v>25835.95</v>
      </c>
      <c r="BG41" s="63">
        <v>6816.63</v>
      </c>
      <c r="BH41" s="63">
        <v>7951.46</v>
      </c>
      <c r="BI41" s="63">
        <v>24410.46</v>
      </c>
      <c r="BJ41" s="63">
        <v>0</v>
      </c>
      <c r="BK41" s="63">
        <v>114273.11</v>
      </c>
      <c r="BL41" s="63">
        <v>14239.61</v>
      </c>
      <c r="BM41" s="63">
        <v>118485.42</v>
      </c>
      <c r="BN41" s="63">
        <v>156977.17000000001</v>
      </c>
      <c r="BO41" s="63">
        <v>194725.05</v>
      </c>
      <c r="BP41" s="63">
        <v>7790.76</v>
      </c>
      <c r="BQ41" s="63">
        <v>218711.95</v>
      </c>
      <c r="BR41" s="63">
        <v>589415.43000000005</v>
      </c>
      <c r="BS41" s="63">
        <v>344185.69</v>
      </c>
      <c r="BT41" s="60"/>
      <c r="BU41" s="60"/>
      <c r="BV41" s="60"/>
      <c r="BW41" s="60"/>
      <c r="BX41" s="60"/>
      <c r="BY41" s="60"/>
      <c r="BZ41" s="60"/>
      <c r="CA41" s="60"/>
      <c r="CB41" s="60"/>
    </row>
    <row r="42" spans="2:80" hidden="1" outlineLevel="1">
      <c r="B42" s="2">
        <v>34</v>
      </c>
      <c r="C42" s="9">
        <v>5160</v>
      </c>
      <c r="D42" s="122">
        <v>33</v>
      </c>
      <c r="E42" s="9" t="s">
        <v>76</v>
      </c>
      <c r="F42" s="63"/>
      <c r="G42" s="63">
        <f>HLOOKUP($E$3,'2024 Historical'!$C$3:$BC$261,Q42,FALSE)</f>
        <v>113809.78</v>
      </c>
      <c r="H42" s="63">
        <f t="shared" si="1"/>
        <v>73809.490000000005</v>
      </c>
      <c r="I42" s="11"/>
      <c r="J42" s="11"/>
      <c r="K42" s="11"/>
      <c r="L42" s="11"/>
      <c r="M42" s="11"/>
      <c r="N42" s="11"/>
      <c r="O42" s="11"/>
      <c r="P42" s="60"/>
      <c r="Q42" s="174">
        <v>40</v>
      </c>
      <c r="S42" s="63">
        <v>2585014.21</v>
      </c>
      <c r="T42" s="63">
        <v>53208.2</v>
      </c>
      <c r="U42" s="63">
        <v>2329.08</v>
      </c>
      <c r="V42" s="63">
        <v>17516</v>
      </c>
      <c r="W42" s="63">
        <v>24198.080000000002</v>
      </c>
      <c r="X42" s="63">
        <v>90169.75</v>
      </c>
      <c r="Y42" s="63">
        <v>36678.300000000003</v>
      </c>
      <c r="Z42" s="63">
        <v>0</v>
      </c>
      <c r="AA42" s="63">
        <v>15320.42</v>
      </c>
      <c r="AB42" s="63">
        <v>34522.550000000003</v>
      </c>
      <c r="AC42" s="63">
        <v>102232.57</v>
      </c>
      <c r="AD42" s="63">
        <v>36775.230000000003</v>
      </c>
      <c r="AE42" s="63">
        <v>52968.98</v>
      </c>
      <c r="AF42" s="63">
        <v>129027.58</v>
      </c>
      <c r="AG42" s="63">
        <v>53682.39</v>
      </c>
      <c r="AH42" s="63">
        <v>49696.480000000003</v>
      </c>
      <c r="AI42" s="63">
        <v>3146.69</v>
      </c>
      <c r="AJ42" s="63">
        <v>180587.82</v>
      </c>
      <c r="AK42" s="63">
        <v>7426.93</v>
      </c>
      <c r="AL42" s="63">
        <v>0</v>
      </c>
      <c r="AM42" s="63">
        <v>55721.58</v>
      </c>
      <c r="AN42" s="63">
        <v>4100</v>
      </c>
      <c r="AO42" s="63">
        <v>2788.07</v>
      </c>
      <c r="AP42" s="63">
        <v>4050749.46</v>
      </c>
      <c r="AQ42" s="63">
        <v>85827.91</v>
      </c>
      <c r="AR42" s="63">
        <v>37649.300000000003</v>
      </c>
      <c r="AS42" s="63">
        <v>51111.78</v>
      </c>
      <c r="AT42" s="63">
        <v>0</v>
      </c>
      <c r="AU42" s="63">
        <v>50612.639999999999</v>
      </c>
      <c r="AV42" s="63">
        <v>73809.490000000005</v>
      </c>
      <c r="AW42" s="63">
        <v>164405.84</v>
      </c>
      <c r="AX42" s="63">
        <v>60858.28</v>
      </c>
      <c r="AY42" s="63">
        <v>78717.179999999993</v>
      </c>
      <c r="AZ42" s="63">
        <v>44085.68</v>
      </c>
      <c r="BA42" s="63">
        <v>154186.31</v>
      </c>
      <c r="BB42" s="63">
        <v>69659.83</v>
      </c>
      <c r="BC42" s="63">
        <v>26549.41</v>
      </c>
      <c r="BD42" s="63">
        <v>33405.480000000003</v>
      </c>
      <c r="BE42" s="63">
        <v>0</v>
      </c>
      <c r="BF42" s="63">
        <v>146913.85999999999</v>
      </c>
      <c r="BG42" s="63">
        <v>17506.919999999998</v>
      </c>
      <c r="BH42" s="63">
        <v>7597.82</v>
      </c>
      <c r="BI42" s="63">
        <v>-2360.79</v>
      </c>
      <c r="BJ42" s="63">
        <v>459.04</v>
      </c>
      <c r="BK42" s="63">
        <v>5810.02</v>
      </c>
      <c r="BL42" s="63">
        <v>14846.79</v>
      </c>
      <c r="BM42" s="63">
        <v>2107418.4500000002</v>
      </c>
      <c r="BN42" s="63">
        <v>43923.68</v>
      </c>
      <c r="BO42" s="63">
        <v>167646.07</v>
      </c>
      <c r="BP42" s="63">
        <v>2076.83</v>
      </c>
      <c r="BQ42" s="63">
        <v>78635.48</v>
      </c>
      <c r="BR42" s="63">
        <v>325195.15000000002</v>
      </c>
      <c r="BS42" s="63">
        <v>111925.41</v>
      </c>
      <c r="BT42" s="60"/>
      <c r="BU42" s="60"/>
      <c r="BV42" s="60"/>
      <c r="BW42" s="60"/>
      <c r="BX42" s="60"/>
      <c r="BY42" s="60"/>
      <c r="BZ42" s="60"/>
      <c r="CA42" s="60"/>
      <c r="CB42" s="60"/>
    </row>
    <row r="43" spans="2:80" hidden="1" outlineLevel="1">
      <c r="B43" s="2">
        <v>35</v>
      </c>
      <c r="C43" s="9">
        <v>5175</v>
      </c>
      <c r="D43" s="122">
        <v>34</v>
      </c>
      <c r="E43" s="9" t="s">
        <v>77</v>
      </c>
      <c r="F43" s="63"/>
      <c r="G43" s="63">
        <f>HLOOKUP($E$3,'2024 Historical'!$C$3:$BC$261,Q43,FALSE)</f>
        <v>808.27</v>
      </c>
      <c r="H43" s="63">
        <f t="shared" si="1"/>
        <v>1622.68</v>
      </c>
      <c r="I43" s="11"/>
      <c r="J43" s="11"/>
      <c r="K43" s="11"/>
      <c r="L43" s="11"/>
      <c r="M43" s="11"/>
      <c r="N43" s="11"/>
      <c r="O43" s="11"/>
      <c r="P43" s="60"/>
      <c r="Q43" s="174">
        <v>41</v>
      </c>
      <c r="S43" s="63">
        <v>1190524.1100000001</v>
      </c>
      <c r="T43" s="63">
        <v>642103.35</v>
      </c>
      <c r="U43" s="63">
        <v>49684.34</v>
      </c>
      <c r="V43" s="63">
        <v>101685</v>
      </c>
      <c r="W43" s="63">
        <v>180744.72</v>
      </c>
      <c r="X43" s="63">
        <v>538891.13</v>
      </c>
      <c r="Y43" s="63">
        <v>0</v>
      </c>
      <c r="Z43" s="63">
        <v>0</v>
      </c>
      <c r="AA43" s="63">
        <v>320871.5</v>
      </c>
      <c r="AB43" s="63">
        <v>580734.1</v>
      </c>
      <c r="AC43" s="63">
        <v>389451.75</v>
      </c>
      <c r="AD43" s="63">
        <v>0</v>
      </c>
      <c r="AE43" s="63">
        <v>113341.52</v>
      </c>
      <c r="AF43" s="63">
        <v>2532.6</v>
      </c>
      <c r="AG43" s="63">
        <v>529.58000000000004</v>
      </c>
      <c r="AH43" s="63">
        <v>100948.34</v>
      </c>
      <c r="AI43" s="63">
        <v>52102.84</v>
      </c>
      <c r="AJ43" s="63">
        <v>17542.87</v>
      </c>
      <c r="AK43" s="63">
        <v>0</v>
      </c>
      <c r="AL43" s="63">
        <v>0</v>
      </c>
      <c r="AM43" s="63">
        <v>7246.56</v>
      </c>
      <c r="AN43" s="63">
        <v>4487.5</v>
      </c>
      <c r="AO43" s="63">
        <v>1147.4000000000001</v>
      </c>
      <c r="AP43" s="63">
        <v>5196240.29</v>
      </c>
      <c r="AQ43" s="63">
        <v>1384423.63</v>
      </c>
      <c r="AR43" s="63">
        <v>18801.27</v>
      </c>
      <c r="AS43" s="63">
        <v>0</v>
      </c>
      <c r="AT43" s="63">
        <v>83616.42</v>
      </c>
      <c r="AU43" s="63">
        <v>15064.1</v>
      </c>
      <c r="AV43" s="63">
        <v>1622.68</v>
      </c>
      <c r="AW43" s="63">
        <v>138344.07</v>
      </c>
      <c r="AX43" s="63">
        <v>0</v>
      </c>
      <c r="AY43" s="63">
        <v>0</v>
      </c>
      <c r="AZ43" s="63">
        <v>66115.81</v>
      </c>
      <c r="BA43" s="63">
        <v>13655.14</v>
      </c>
      <c r="BB43" s="63">
        <v>2439.4699999999998</v>
      </c>
      <c r="BC43" s="63">
        <v>0</v>
      </c>
      <c r="BD43" s="63">
        <v>0</v>
      </c>
      <c r="BE43" s="63">
        <v>0</v>
      </c>
      <c r="BF43" s="63">
        <v>16572.02</v>
      </c>
      <c r="BG43" s="63">
        <v>41006.559999999998</v>
      </c>
      <c r="BH43" s="63">
        <v>70.680000000000007</v>
      </c>
      <c r="BI43" s="63">
        <v>7953.72</v>
      </c>
      <c r="BJ43" s="63">
        <v>861.68</v>
      </c>
      <c r="BK43" s="63">
        <v>26583.23</v>
      </c>
      <c r="BL43" s="63">
        <v>581.95000000000005</v>
      </c>
      <c r="BM43" s="63">
        <v>95776.639999999999</v>
      </c>
      <c r="BN43" s="63">
        <v>61619.12</v>
      </c>
      <c r="BO43" s="63">
        <v>144542.29</v>
      </c>
      <c r="BP43" s="63">
        <v>15208.01</v>
      </c>
      <c r="BQ43" s="63">
        <v>447644.08</v>
      </c>
      <c r="BR43" s="63">
        <v>0</v>
      </c>
      <c r="BS43" s="63">
        <v>789394.66</v>
      </c>
      <c r="BT43" s="60"/>
      <c r="BU43" s="60"/>
      <c r="BV43" s="60"/>
      <c r="BW43" s="60"/>
      <c r="BX43" s="60"/>
      <c r="BY43" s="60"/>
      <c r="BZ43" s="60"/>
      <c r="CA43" s="60"/>
      <c r="CB43" s="60"/>
    </row>
    <row r="44" spans="2:80" collapsed="1">
      <c r="B44" s="2">
        <v>36</v>
      </c>
      <c r="C44" s="12"/>
      <c r="D44" s="122"/>
      <c r="E44" s="13" t="s">
        <v>78</v>
      </c>
      <c r="F44" s="135"/>
      <c r="G44" s="134">
        <f>HLOOKUP($E$3,'2024 Historical'!$C$3:$BC$261,Q44,FALSE)</f>
        <v>9080755.5299999993</v>
      </c>
      <c r="H44" s="134">
        <f t="shared" si="1"/>
        <v>9841273.0299999993</v>
      </c>
      <c r="I44" s="11"/>
      <c r="J44" s="14"/>
      <c r="K44" s="14"/>
      <c r="L44" s="14"/>
      <c r="M44" s="14"/>
      <c r="N44" s="14"/>
      <c r="O44" s="14"/>
      <c r="P44" s="60"/>
      <c r="Q44" s="174">
        <v>42</v>
      </c>
      <c r="S44" s="134">
        <v>30966641.900000002</v>
      </c>
      <c r="T44" s="134">
        <v>6668339.3099999996</v>
      </c>
      <c r="U44" s="134">
        <v>142154.04999999999</v>
      </c>
      <c r="V44" s="134">
        <v>1292473</v>
      </c>
      <c r="W44" s="134">
        <v>7483017.0100000007</v>
      </c>
      <c r="X44" s="134">
        <v>2452663.2599999998</v>
      </c>
      <c r="Y44" s="134">
        <v>505860.91000000003</v>
      </c>
      <c r="Z44" s="134">
        <v>50627.66</v>
      </c>
      <c r="AA44" s="134">
        <v>1502913.99</v>
      </c>
      <c r="AB44" s="134">
        <v>7771862.6899999995</v>
      </c>
      <c r="AC44" s="134">
        <v>3331975.0899999994</v>
      </c>
      <c r="AD44" s="134">
        <v>3635326.46</v>
      </c>
      <c r="AE44" s="134">
        <v>1355913.69</v>
      </c>
      <c r="AF44" s="134">
        <v>749504.8899999999</v>
      </c>
      <c r="AG44" s="134">
        <v>1399876.8299999998</v>
      </c>
      <c r="AH44" s="134">
        <v>1936700.6400000001</v>
      </c>
      <c r="AI44" s="134">
        <v>344113.54000000004</v>
      </c>
      <c r="AJ44" s="134">
        <v>2283028.29</v>
      </c>
      <c r="AK44" s="134">
        <v>390174.06</v>
      </c>
      <c r="AL44" s="134">
        <v>585515.49099999992</v>
      </c>
      <c r="AM44" s="134">
        <v>423445.11</v>
      </c>
      <c r="AN44" s="134">
        <v>25986.5</v>
      </c>
      <c r="AO44" s="134">
        <v>102207.23999999999</v>
      </c>
      <c r="AP44" s="134">
        <v>218746352.99999997</v>
      </c>
      <c r="AQ44" s="134">
        <v>16579526.060000002</v>
      </c>
      <c r="AR44" s="134">
        <v>1478465.6</v>
      </c>
      <c r="AS44" s="134">
        <v>1470439.1600000001</v>
      </c>
      <c r="AT44" s="134">
        <v>356879.52999999997</v>
      </c>
      <c r="AU44" s="134">
        <v>1931558.6300000001</v>
      </c>
      <c r="AV44" s="134">
        <v>9841273.0299999993</v>
      </c>
      <c r="AW44" s="134">
        <v>1693356.02</v>
      </c>
      <c r="AX44" s="134">
        <v>1412307.31</v>
      </c>
      <c r="AY44" s="134">
        <v>3365755.2600000002</v>
      </c>
      <c r="AZ44" s="134">
        <v>656988.55000000005</v>
      </c>
      <c r="BA44" s="134">
        <v>2557302.0100000002</v>
      </c>
      <c r="BB44" s="134">
        <v>892764.82</v>
      </c>
      <c r="BC44" s="134">
        <v>2267903.7399999998</v>
      </c>
      <c r="BD44" s="134">
        <v>356647.32999999996</v>
      </c>
      <c r="BE44" s="134">
        <v>1322887.03</v>
      </c>
      <c r="BF44" s="134">
        <v>712695.04999999993</v>
      </c>
      <c r="BG44" s="134">
        <v>2515787.0499999998</v>
      </c>
      <c r="BH44" s="134">
        <v>207122.46</v>
      </c>
      <c r="BI44" s="134">
        <v>683529.16999999993</v>
      </c>
      <c r="BJ44" s="134">
        <v>133519.92000000001</v>
      </c>
      <c r="BK44" s="134">
        <v>7396736.459999999</v>
      </c>
      <c r="BL44" s="134">
        <v>214212.16</v>
      </c>
      <c r="BM44" s="134">
        <v>73741948.210000008</v>
      </c>
      <c r="BN44" s="134">
        <v>969648.15</v>
      </c>
      <c r="BO44" s="134">
        <v>2251835.86</v>
      </c>
      <c r="BP44" s="134">
        <v>354209.17000000004</v>
      </c>
      <c r="BQ44" s="134">
        <v>1983333.5899999999</v>
      </c>
      <c r="BR44" s="134">
        <v>6542406.8200000003</v>
      </c>
      <c r="BS44" s="134">
        <v>7032659.5300000003</v>
      </c>
      <c r="BT44" s="60"/>
      <c r="BU44" s="60"/>
      <c r="BV44" s="60"/>
      <c r="BW44" s="60"/>
      <c r="BX44" s="22"/>
      <c r="BY44" s="22"/>
      <c r="BZ44" s="22"/>
      <c r="CA44" s="22"/>
      <c r="CB44" s="22"/>
    </row>
    <row r="45" spans="2:80" hidden="1" outlineLevel="1">
      <c r="B45" s="2">
        <v>37</v>
      </c>
      <c r="C45" s="9">
        <v>5305</v>
      </c>
      <c r="D45" s="122">
        <v>35</v>
      </c>
      <c r="E45" s="9" t="s">
        <v>79</v>
      </c>
      <c r="F45" s="63"/>
      <c r="G45" s="63">
        <f>HLOOKUP($E$3,'2024 Historical'!$C$3:$BC$261,Q45,FALSE)</f>
        <v>434071.37</v>
      </c>
      <c r="H45" s="63">
        <f t="shared" si="1"/>
        <v>392976.91</v>
      </c>
      <c r="I45" s="11"/>
      <c r="J45" s="11"/>
      <c r="K45" s="11"/>
      <c r="L45" s="11"/>
      <c r="M45" s="11"/>
      <c r="N45" s="11"/>
      <c r="O45" s="11"/>
      <c r="P45" s="60"/>
      <c r="Q45" s="174">
        <v>43</v>
      </c>
      <c r="S45" s="63">
        <v>1604434.08</v>
      </c>
      <c r="T45" s="63">
        <v>93282.16</v>
      </c>
      <c r="U45" s="63">
        <v>3569.28</v>
      </c>
      <c r="V45" s="63">
        <v>229718</v>
      </c>
      <c r="W45" s="63">
        <v>0</v>
      </c>
      <c r="X45" s="63">
        <v>157951.88</v>
      </c>
      <c r="Y45" s="63">
        <v>84145.58</v>
      </c>
      <c r="Z45" s="63">
        <v>0</v>
      </c>
      <c r="AA45" s="63">
        <v>69346.899999999994</v>
      </c>
      <c r="AB45" s="63">
        <v>157229.28</v>
      </c>
      <c r="AC45" s="63">
        <v>357035.54</v>
      </c>
      <c r="AD45" s="63">
        <v>0</v>
      </c>
      <c r="AE45" s="63">
        <v>130871.86</v>
      </c>
      <c r="AF45" s="63">
        <v>125929.48</v>
      </c>
      <c r="AG45" s="63">
        <v>188960.15</v>
      </c>
      <c r="AH45" s="63">
        <v>109769.04</v>
      </c>
      <c r="AI45" s="63">
        <v>28604.66</v>
      </c>
      <c r="AJ45" s="63">
        <v>139051.16</v>
      </c>
      <c r="AK45" s="63">
        <v>88067.99</v>
      </c>
      <c r="AL45" s="63">
        <v>293721.7</v>
      </c>
      <c r="AM45" s="63">
        <v>0</v>
      </c>
      <c r="AN45" s="63">
        <v>0</v>
      </c>
      <c r="AO45" s="63">
        <v>0</v>
      </c>
      <c r="AP45" s="63">
        <v>327977.89</v>
      </c>
      <c r="AQ45" s="63">
        <v>0</v>
      </c>
      <c r="AR45" s="63">
        <v>179136.94</v>
      </c>
      <c r="AS45" s="63">
        <v>0</v>
      </c>
      <c r="AT45" s="63">
        <v>0</v>
      </c>
      <c r="AU45" s="63">
        <v>174862.54</v>
      </c>
      <c r="AV45" s="63">
        <v>392976.91</v>
      </c>
      <c r="AW45" s="63">
        <v>0</v>
      </c>
      <c r="AX45" s="63">
        <v>295486.13</v>
      </c>
      <c r="AY45" s="63">
        <v>1369396.61</v>
      </c>
      <c r="AZ45" s="63">
        <v>60655.55</v>
      </c>
      <c r="BA45" s="63">
        <v>0</v>
      </c>
      <c r="BB45" s="63">
        <v>154131.5</v>
      </c>
      <c r="BC45" s="63">
        <v>571234.68000000005</v>
      </c>
      <c r="BD45" s="63">
        <v>147281.5</v>
      </c>
      <c r="BE45" s="63">
        <v>112587.05</v>
      </c>
      <c r="BF45" s="63">
        <v>67587.240000000005</v>
      </c>
      <c r="BG45" s="63">
        <v>0</v>
      </c>
      <c r="BH45" s="63">
        <v>0</v>
      </c>
      <c r="BI45" s="63">
        <v>0</v>
      </c>
      <c r="BJ45" s="63">
        <v>0</v>
      </c>
      <c r="BK45" s="63">
        <v>0</v>
      </c>
      <c r="BL45" s="63">
        <v>79805.84</v>
      </c>
      <c r="BM45" s="63">
        <v>945741.94</v>
      </c>
      <c r="BN45" s="63">
        <v>0</v>
      </c>
      <c r="BO45" s="63">
        <v>0</v>
      </c>
      <c r="BP45" s="63">
        <v>66042.789999999994</v>
      </c>
      <c r="BQ45" s="63">
        <v>0</v>
      </c>
      <c r="BR45" s="63">
        <v>24606.93</v>
      </c>
      <c r="BS45" s="63">
        <v>800822.03</v>
      </c>
      <c r="BT45" s="60"/>
      <c r="BU45" s="60"/>
      <c r="BV45" s="60"/>
      <c r="BW45" s="60"/>
      <c r="BX45" s="60"/>
      <c r="BY45" s="60"/>
      <c r="BZ45" s="60"/>
      <c r="CA45" s="60"/>
      <c r="CB45" s="60"/>
    </row>
    <row r="46" spans="2:80" hidden="1" outlineLevel="1">
      <c r="B46" s="2">
        <v>38</v>
      </c>
      <c r="C46" s="9">
        <v>5310</v>
      </c>
      <c r="D46" s="122">
        <v>36</v>
      </c>
      <c r="E46" s="9" t="s">
        <v>80</v>
      </c>
      <c r="F46" s="63"/>
      <c r="G46" s="63">
        <f>HLOOKUP($E$3,'2024 Historical'!$C$3:$BC$261,Q46,FALSE)</f>
        <v>1737313.17</v>
      </c>
      <c r="H46" s="63">
        <f t="shared" si="1"/>
        <v>2015009.79</v>
      </c>
      <c r="I46" s="11"/>
      <c r="J46" s="11"/>
      <c r="K46" s="11"/>
      <c r="L46" s="11"/>
      <c r="M46" s="11"/>
      <c r="N46" s="11"/>
      <c r="O46" s="11"/>
      <c r="P46" s="60"/>
      <c r="Q46" s="174">
        <v>44</v>
      </c>
      <c r="S46" s="63">
        <v>427229.31</v>
      </c>
      <c r="T46" s="63">
        <v>171358.67</v>
      </c>
      <c r="U46" s="63">
        <v>32983.51</v>
      </c>
      <c r="V46" s="63">
        <v>316328</v>
      </c>
      <c r="W46" s="63">
        <v>338788.92</v>
      </c>
      <c r="X46" s="63">
        <v>75489.72</v>
      </c>
      <c r="Y46" s="63">
        <v>129706.31</v>
      </c>
      <c r="Z46" s="63">
        <v>0</v>
      </c>
      <c r="AA46" s="63">
        <v>44485.77</v>
      </c>
      <c r="AB46" s="63">
        <v>239347.82</v>
      </c>
      <c r="AC46" s="63">
        <v>0</v>
      </c>
      <c r="AD46" s="63">
        <v>962215.13</v>
      </c>
      <c r="AE46" s="63">
        <v>300186.59000000003</v>
      </c>
      <c r="AF46" s="63">
        <v>156106.04999999999</v>
      </c>
      <c r="AG46" s="63">
        <v>609.6</v>
      </c>
      <c r="AH46" s="63">
        <v>191333.27</v>
      </c>
      <c r="AI46" s="63">
        <v>11184.18</v>
      </c>
      <c r="AJ46" s="63">
        <v>0</v>
      </c>
      <c r="AK46" s="63">
        <v>70007.009999999995</v>
      </c>
      <c r="AL46" s="63">
        <v>8387.5</v>
      </c>
      <c r="AM46" s="63">
        <v>24279.43</v>
      </c>
      <c r="AN46" s="63">
        <v>12</v>
      </c>
      <c r="AO46" s="63">
        <v>32903.54</v>
      </c>
      <c r="AP46" s="63">
        <v>7936915.4100000001</v>
      </c>
      <c r="AQ46" s="63">
        <v>431504.37</v>
      </c>
      <c r="AR46" s="63">
        <v>21851.08</v>
      </c>
      <c r="AS46" s="63">
        <v>280398.7</v>
      </c>
      <c r="AT46" s="63">
        <v>229800.74</v>
      </c>
      <c r="AU46" s="63">
        <v>119913.99</v>
      </c>
      <c r="AV46" s="63">
        <v>2015009.79</v>
      </c>
      <c r="AW46" s="63">
        <v>372824.46</v>
      </c>
      <c r="AX46" s="63">
        <v>568233.23</v>
      </c>
      <c r="AY46" s="63">
        <v>823876.02</v>
      </c>
      <c r="AZ46" s="63">
        <v>127562.37</v>
      </c>
      <c r="BA46" s="63">
        <v>410291.92</v>
      </c>
      <c r="BB46" s="63">
        <v>210565.77</v>
      </c>
      <c r="BC46" s="63">
        <v>1477827.75</v>
      </c>
      <c r="BD46" s="63">
        <v>236669.12</v>
      </c>
      <c r="BE46" s="63">
        <v>712443.21</v>
      </c>
      <c r="BF46" s="63">
        <v>39991.58</v>
      </c>
      <c r="BG46" s="63">
        <v>279960.65999999997</v>
      </c>
      <c r="BH46" s="63">
        <v>32503.759999999998</v>
      </c>
      <c r="BI46" s="63">
        <v>21029.32</v>
      </c>
      <c r="BJ46" s="63">
        <v>13455.4</v>
      </c>
      <c r="BK46" s="63">
        <v>264183.95</v>
      </c>
      <c r="BL46" s="63">
        <v>70537.649999999994</v>
      </c>
      <c r="BM46" s="63">
        <v>4710300.62</v>
      </c>
      <c r="BN46" s="63">
        <v>171279.57</v>
      </c>
      <c r="BO46" s="63">
        <v>0</v>
      </c>
      <c r="BP46" s="63">
        <v>71219.839999999997</v>
      </c>
      <c r="BQ46" s="63">
        <v>166817.85</v>
      </c>
      <c r="BR46" s="63">
        <v>1225081.55</v>
      </c>
      <c r="BS46" s="63">
        <v>503463.05</v>
      </c>
      <c r="BT46" s="60"/>
      <c r="BU46" s="60"/>
      <c r="BV46" s="60"/>
      <c r="BW46" s="60"/>
      <c r="BX46" s="60"/>
      <c r="BY46" s="60"/>
      <c r="BZ46" s="60"/>
      <c r="CA46" s="60"/>
      <c r="CB46" s="60"/>
    </row>
    <row r="47" spans="2:80" hidden="1" outlineLevel="1">
      <c r="B47" s="2">
        <v>39</v>
      </c>
      <c r="C47" s="9">
        <v>5315</v>
      </c>
      <c r="D47" s="122">
        <v>37</v>
      </c>
      <c r="E47" s="9" t="s">
        <v>81</v>
      </c>
      <c r="F47" s="63"/>
      <c r="G47" s="63">
        <f>HLOOKUP($E$3,'2024 Historical'!$C$3:$BC$261,Q47,FALSE)</f>
        <v>1562976.67</v>
      </c>
      <c r="H47" s="63">
        <f t="shared" si="1"/>
        <v>1861731.79</v>
      </c>
      <c r="I47" s="11"/>
      <c r="J47" s="11"/>
      <c r="K47" s="11"/>
      <c r="L47" s="11"/>
      <c r="M47" s="11"/>
      <c r="N47" s="11"/>
      <c r="O47" s="11"/>
      <c r="P47" s="60"/>
      <c r="Q47" s="174">
        <v>45</v>
      </c>
      <c r="S47" s="63">
        <v>17589603.23</v>
      </c>
      <c r="T47" s="63">
        <v>201032.28</v>
      </c>
      <c r="U47" s="63">
        <v>150809.07999999999</v>
      </c>
      <c r="V47" s="63">
        <v>1503463</v>
      </c>
      <c r="W47" s="63">
        <v>1335038.58</v>
      </c>
      <c r="X47" s="63">
        <v>383645.81</v>
      </c>
      <c r="Y47" s="63">
        <v>344631.35</v>
      </c>
      <c r="Z47" s="63">
        <v>278275.18</v>
      </c>
      <c r="AA47" s="63">
        <v>669921.15</v>
      </c>
      <c r="AB47" s="63">
        <v>6065172.96</v>
      </c>
      <c r="AC47" s="63">
        <v>1457155.91</v>
      </c>
      <c r="AD47" s="63">
        <v>2039354.12</v>
      </c>
      <c r="AE47" s="63">
        <v>534521.79</v>
      </c>
      <c r="AF47" s="63">
        <v>947861.94</v>
      </c>
      <c r="AG47" s="63">
        <v>1079686.05</v>
      </c>
      <c r="AH47" s="63">
        <v>721389.15</v>
      </c>
      <c r="AI47" s="63">
        <v>183962.4</v>
      </c>
      <c r="AJ47" s="63">
        <v>913068.57</v>
      </c>
      <c r="AK47" s="63">
        <v>567273.42000000004</v>
      </c>
      <c r="AL47" s="63">
        <v>745095.57</v>
      </c>
      <c r="AM47" s="63">
        <v>349164.33</v>
      </c>
      <c r="AN47" s="63">
        <v>226853</v>
      </c>
      <c r="AO47" s="63">
        <v>320827.19</v>
      </c>
      <c r="AP47" s="63">
        <v>42081133.649999999</v>
      </c>
      <c r="AQ47" s="63">
        <v>8377954.2599999998</v>
      </c>
      <c r="AR47" s="63">
        <v>607531.15</v>
      </c>
      <c r="AS47" s="63">
        <v>507888.16</v>
      </c>
      <c r="AT47" s="63">
        <v>222007.33</v>
      </c>
      <c r="AU47" s="63">
        <v>443839.4</v>
      </c>
      <c r="AV47" s="63">
        <v>1861731.79</v>
      </c>
      <c r="AW47" s="63">
        <v>910999.87</v>
      </c>
      <c r="AX47" s="63">
        <v>961703.12</v>
      </c>
      <c r="AY47" s="63">
        <v>3449916.08</v>
      </c>
      <c r="AZ47" s="63">
        <v>435002.97</v>
      </c>
      <c r="BA47" s="63">
        <v>719381.81</v>
      </c>
      <c r="BB47" s="63">
        <v>352040.78</v>
      </c>
      <c r="BC47" s="63">
        <v>1729864.19</v>
      </c>
      <c r="BD47" s="63">
        <v>490594.88</v>
      </c>
      <c r="BE47" s="63">
        <v>1561254.11</v>
      </c>
      <c r="BF47" s="63">
        <v>600631.67000000004</v>
      </c>
      <c r="BG47" s="63">
        <v>491973.56</v>
      </c>
      <c r="BH47" s="63">
        <v>413000.04</v>
      </c>
      <c r="BI47" s="63">
        <v>467209.38</v>
      </c>
      <c r="BJ47" s="63">
        <v>195929.88</v>
      </c>
      <c r="BK47" s="63">
        <v>1752251.28</v>
      </c>
      <c r="BL47" s="63">
        <v>421485.12</v>
      </c>
      <c r="BM47" s="63">
        <v>27917663.789999999</v>
      </c>
      <c r="BN47" s="63">
        <v>604171.77</v>
      </c>
      <c r="BO47" s="63">
        <v>1196518.57</v>
      </c>
      <c r="BP47" s="63">
        <v>153782.07</v>
      </c>
      <c r="BQ47" s="63">
        <v>511410.38</v>
      </c>
      <c r="BR47" s="63">
        <v>2696342.32</v>
      </c>
      <c r="BS47" s="63">
        <v>2942562.71</v>
      </c>
      <c r="BT47" s="60"/>
      <c r="BU47" s="60"/>
      <c r="BV47" s="60"/>
      <c r="BW47" s="60"/>
      <c r="BX47" s="60"/>
      <c r="BY47" s="60"/>
      <c r="BZ47" s="60"/>
      <c r="CA47" s="60"/>
      <c r="CB47" s="60"/>
    </row>
    <row r="48" spans="2:80" ht="12.6" hidden="1" customHeight="1" outlineLevel="1">
      <c r="B48" s="2">
        <v>40</v>
      </c>
      <c r="C48" s="9">
        <v>5320</v>
      </c>
      <c r="D48" s="122">
        <v>38</v>
      </c>
      <c r="E48" s="9" t="s">
        <v>82</v>
      </c>
      <c r="F48" s="63"/>
      <c r="G48" s="63">
        <f>HLOOKUP($E$3,'2024 Historical'!$C$3:$BC$261,Q48,FALSE)</f>
        <v>753983.87</v>
      </c>
      <c r="H48" s="63">
        <f t="shared" si="1"/>
        <v>1193856.3700000001</v>
      </c>
      <c r="I48" s="11"/>
      <c r="J48" s="11"/>
      <c r="K48" s="11"/>
      <c r="L48" s="11"/>
      <c r="M48" s="11"/>
      <c r="N48" s="11"/>
      <c r="O48" s="11"/>
      <c r="P48" s="60"/>
      <c r="Q48" s="174">
        <v>46</v>
      </c>
      <c r="S48" s="63">
        <v>7476618.7300000004</v>
      </c>
      <c r="T48" s="63">
        <v>183659.86</v>
      </c>
      <c r="U48" s="63">
        <v>0</v>
      </c>
      <c r="V48" s="63">
        <v>377500</v>
      </c>
      <c r="W48" s="63">
        <v>268975.46000000002</v>
      </c>
      <c r="X48" s="63">
        <v>374331.65</v>
      </c>
      <c r="Y48" s="63">
        <v>109588.38</v>
      </c>
      <c r="Z48" s="63">
        <v>0</v>
      </c>
      <c r="AA48" s="63">
        <v>76856.61</v>
      </c>
      <c r="AB48" s="63">
        <v>1412543.52</v>
      </c>
      <c r="AC48" s="63">
        <v>998445.24</v>
      </c>
      <c r="AD48" s="63">
        <v>14278.72</v>
      </c>
      <c r="AE48" s="63">
        <v>106948.8</v>
      </c>
      <c r="AF48" s="63">
        <v>480968.42</v>
      </c>
      <c r="AG48" s="63">
        <v>313643.99</v>
      </c>
      <c r="AH48" s="63">
        <v>109630.75</v>
      </c>
      <c r="AI48" s="63">
        <v>26851.01</v>
      </c>
      <c r="AJ48" s="63">
        <v>273302.53000000003</v>
      </c>
      <c r="AK48" s="63">
        <v>29829.33</v>
      </c>
      <c r="AL48" s="63">
        <v>376630.35</v>
      </c>
      <c r="AM48" s="63">
        <v>52298.7</v>
      </c>
      <c r="AN48" s="63">
        <v>1052.52</v>
      </c>
      <c r="AO48" s="63">
        <v>167222.57</v>
      </c>
      <c r="AP48" s="63">
        <v>10510039.470000001</v>
      </c>
      <c r="AQ48" s="63">
        <v>1062022.5900000001</v>
      </c>
      <c r="AR48" s="63">
        <v>157324.56</v>
      </c>
      <c r="AS48" s="63">
        <v>170584.97</v>
      </c>
      <c r="AT48" s="63">
        <v>50401.82</v>
      </c>
      <c r="AU48" s="63">
        <v>110829.92</v>
      </c>
      <c r="AV48" s="63">
        <v>1193856.3700000001</v>
      </c>
      <c r="AW48" s="63">
        <v>701728.7</v>
      </c>
      <c r="AX48" s="63">
        <v>786445.78</v>
      </c>
      <c r="AY48" s="63">
        <v>463199.92</v>
      </c>
      <c r="AZ48" s="63">
        <v>89660.11</v>
      </c>
      <c r="BA48" s="63">
        <v>283013.05</v>
      </c>
      <c r="BB48" s="63">
        <v>86872.65</v>
      </c>
      <c r="BC48" s="63">
        <v>446911.79</v>
      </c>
      <c r="BD48" s="63">
        <v>257090.05</v>
      </c>
      <c r="BE48" s="63">
        <v>603874.87</v>
      </c>
      <c r="BF48" s="63">
        <v>218498.02</v>
      </c>
      <c r="BG48" s="63">
        <v>96912.13</v>
      </c>
      <c r="BH48" s="63">
        <v>63765.440000000002</v>
      </c>
      <c r="BI48" s="63">
        <v>13856.28</v>
      </c>
      <c r="BJ48" s="63">
        <v>79026.600000000006</v>
      </c>
      <c r="BK48" s="63">
        <v>471531.77</v>
      </c>
      <c r="BL48" s="63">
        <v>96185.52</v>
      </c>
      <c r="BM48" s="63">
        <v>5380767.2300000004</v>
      </c>
      <c r="BN48" s="63">
        <v>375222.22</v>
      </c>
      <c r="BO48" s="63">
        <v>374511.97</v>
      </c>
      <c r="BP48" s="63">
        <v>133778.35999999999</v>
      </c>
      <c r="BQ48" s="63">
        <v>141321.57</v>
      </c>
      <c r="BR48" s="63">
        <v>3371465.98</v>
      </c>
      <c r="BS48" s="63">
        <v>281010.40999999997</v>
      </c>
      <c r="BT48" s="60"/>
      <c r="BU48" s="60"/>
      <c r="BV48" s="60"/>
      <c r="BW48" s="60"/>
      <c r="BX48" s="60"/>
      <c r="BY48" s="60"/>
      <c r="BZ48" s="60"/>
      <c r="CA48" s="60"/>
      <c r="CB48" s="60"/>
    </row>
    <row r="49" spans="2:80" hidden="1" outlineLevel="1">
      <c r="B49" s="2">
        <v>41</v>
      </c>
      <c r="C49" s="9">
        <v>5325</v>
      </c>
      <c r="D49" s="122">
        <v>39</v>
      </c>
      <c r="E49" s="9" t="s">
        <v>83</v>
      </c>
      <c r="F49" s="63"/>
      <c r="G49" s="63">
        <f>HLOOKUP($E$3,'2024 Historical'!$C$3:$BC$261,Q49,FALSE)</f>
        <v>0</v>
      </c>
      <c r="H49" s="63">
        <f t="shared" si="1"/>
        <v>0</v>
      </c>
      <c r="I49" s="11"/>
      <c r="J49" s="11"/>
      <c r="K49" s="11"/>
      <c r="L49" s="11"/>
      <c r="M49" s="11"/>
      <c r="N49" s="11"/>
      <c r="O49" s="11"/>
      <c r="P49" s="60"/>
      <c r="Q49" s="174">
        <v>47</v>
      </c>
      <c r="S49" s="63">
        <v>0</v>
      </c>
      <c r="T49" s="63">
        <v>0</v>
      </c>
      <c r="U49" s="63">
        <v>0.17</v>
      </c>
      <c r="V49" s="63">
        <v>0</v>
      </c>
      <c r="W49" s="63">
        <v>0</v>
      </c>
      <c r="X49" s="63">
        <v>0</v>
      </c>
      <c r="Y49" s="63">
        <v>0.02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-17.3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3">
        <v>0</v>
      </c>
      <c r="AT49" s="63">
        <v>478.16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0</v>
      </c>
      <c r="BB49" s="63">
        <v>2</v>
      </c>
      <c r="BC49" s="63">
        <v>0</v>
      </c>
      <c r="BD49" s="63">
        <v>-6.55</v>
      </c>
      <c r="BE49" s="63">
        <v>0</v>
      </c>
      <c r="BF49" s="63">
        <v>0</v>
      </c>
      <c r="BG49" s="63">
        <v>0</v>
      </c>
      <c r="BH49" s="63">
        <v>5.22</v>
      </c>
      <c r="BI49" s="63">
        <v>51.61</v>
      </c>
      <c r="BJ49" s="63">
        <v>0</v>
      </c>
      <c r="BK49" s="63">
        <v>0</v>
      </c>
      <c r="BL49" s="63">
        <v>0</v>
      </c>
      <c r="BM49" s="63">
        <v>0</v>
      </c>
      <c r="BN49" s="63">
        <v>0</v>
      </c>
      <c r="BO49" s="63">
        <v>-42.94</v>
      </c>
      <c r="BP49" s="63">
        <v>0</v>
      </c>
      <c r="BQ49" s="63">
        <v>0</v>
      </c>
      <c r="BR49" s="63">
        <v>762.74</v>
      </c>
      <c r="BS49" s="63">
        <v>360.13</v>
      </c>
      <c r="BT49" s="60"/>
      <c r="BU49" s="60"/>
      <c r="BV49" s="60"/>
      <c r="BW49" s="60"/>
      <c r="BX49" s="60"/>
      <c r="BY49" s="60"/>
      <c r="BZ49" s="60"/>
      <c r="CA49" s="60"/>
      <c r="CB49" s="60"/>
    </row>
    <row r="50" spans="2:80" hidden="1" outlineLevel="1">
      <c r="B50" s="2">
        <v>42</v>
      </c>
      <c r="C50" s="9">
        <v>5330</v>
      </c>
      <c r="D50" s="122">
        <v>40</v>
      </c>
      <c r="E50" s="9" t="s">
        <v>84</v>
      </c>
      <c r="F50" s="63"/>
      <c r="G50" s="63">
        <f>HLOOKUP($E$3,'2024 Historical'!$C$3:$BC$261,Q50,FALSE)</f>
        <v>-53692</v>
      </c>
      <c r="H50" s="63">
        <f t="shared" si="1"/>
        <v>-74840</v>
      </c>
      <c r="I50" s="11"/>
      <c r="J50" s="11"/>
      <c r="K50" s="11"/>
      <c r="L50" s="11"/>
      <c r="M50" s="11"/>
      <c r="N50" s="11"/>
      <c r="O50" s="11"/>
      <c r="P50" s="60"/>
      <c r="Q50" s="174">
        <v>48</v>
      </c>
      <c r="S50" s="63">
        <v>0</v>
      </c>
      <c r="T50" s="63">
        <v>0</v>
      </c>
      <c r="U50" s="63">
        <v>0</v>
      </c>
      <c r="V50" s="63">
        <v>0</v>
      </c>
      <c r="W50" s="63">
        <v>191222.78</v>
      </c>
      <c r="X50" s="63">
        <v>0</v>
      </c>
      <c r="Y50" s="63">
        <v>0</v>
      </c>
      <c r="Z50" s="63">
        <v>320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-3311.01</v>
      </c>
      <c r="AJ50" s="63">
        <v>0</v>
      </c>
      <c r="AK50" s="63">
        <v>1803.06</v>
      </c>
      <c r="AL50" s="63">
        <v>9203.9500000000007</v>
      </c>
      <c r="AM50" s="63">
        <v>37.5</v>
      </c>
      <c r="AN50" s="63">
        <v>-270</v>
      </c>
      <c r="AO50" s="63">
        <v>0</v>
      </c>
      <c r="AP50" s="63">
        <v>0</v>
      </c>
      <c r="AQ50" s="63">
        <v>15</v>
      </c>
      <c r="AR50" s="63">
        <v>0</v>
      </c>
      <c r="AS50" s="63">
        <v>0</v>
      </c>
      <c r="AT50" s="63">
        <v>0</v>
      </c>
      <c r="AU50" s="63">
        <v>0</v>
      </c>
      <c r="AV50" s="63">
        <v>-74840</v>
      </c>
      <c r="AW50" s="63">
        <v>53188.94</v>
      </c>
      <c r="AX50" s="63">
        <v>0</v>
      </c>
      <c r="AY50" s="63">
        <v>0</v>
      </c>
      <c r="AZ50" s="63">
        <v>0</v>
      </c>
      <c r="BA50" s="63">
        <v>0</v>
      </c>
      <c r="BB50" s="63">
        <v>4075.8</v>
      </c>
      <c r="BC50" s="63">
        <v>78943.64</v>
      </c>
      <c r="BD50" s="63">
        <v>0</v>
      </c>
      <c r="BE50" s="63">
        <v>0</v>
      </c>
      <c r="BF50" s="63">
        <v>-13690</v>
      </c>
      <c r="BG50" s="63">
        <v>0</v>
      </c>
      <c r="BH50" s="63">
        <v>0</v>
      </c>
      <c r="BI50" s="63">
        <v>0</v>
      </c>
      <c r="BJ50" s="63">
        <v>2875.79</v>
      </c>
      <c r="BK50" s="63">
        <v>0</v>
      </c>
      <c r="BL50" s="63">
        <v>0</v>
      </c>
      <c r="BM50" s="63">
        <v>0</v>
      </c>
      <c r="BN50" s="63">
        <v>199.26</v>
      </c>
      <c r="BO50" s="63">
        <v>0</v>
      </c>
      <c r="BP50" s="63">
        <v>0</v>
      </c>
      <c r="BQ50" s="63">
        <v>16061.86</v>
      </c>
      <c r="BR50" s="63">
        <v>0</v>
      </c>
      <c r="BS50" s="63">
        <v>31238.99</v>
      </c>
      <c r="BT50" s="60"/>
      <c r="BU50" s="60"/>
      <c r="BV50" s="60"/>
      <c r="BW50" s="60"/>
      <c r="BX50" s="60"/>
      <c r="BY50" s="60"/>
      <c r="BZ50" s="60"/>
      <c r="CA50" s="60"/>
      <c r="CB50" s="60"/>
    </row>
    <row r="51" spans="2:80" hidden="1" outlineLevel="1">
      <c r="B51" s="2">
        <v>43</v>
      </c>
      <c r="C51" s="9">
        <v>5340</v>
      </c>
      <c r="D51" s="122">
        <v>41</v>
      </c>
      <c r="E51" s="9" t="s">
        <v>85</v>
      </c>
      <c r="F51" s="63"/>
      <c r="G51" s="63">
        <f>HLOOKUP($E$3,'2024 Historical'!$C$3:$BC$261,Q51,FALSE)</f>
        <v>0</v>
      </c>
      <c r="H51" s="63">
        <f t="shared" si="1"/>
        <v>0</v>
      </c>
      <c r="I51" s="11"/>
      <c r="J51" s="11"/>
      <c r="K51" s="11"/>
      <c r="L51" s="11"/>
      <c r="M51" s="11"/>
      <c r="N51" s="11"/>
      <c r="O51" s="11"/>
      <c r="P51" s="60"/>
      <c r="Q51" s="174">
        <v>49</v>
      </c>
      <c r="S51" s="63">
        <v>18487967.559999999</v>
      </c>
      <c r="T51" s="63">
        <v>253182.4</v>
      </c>
      <c r="U51" s="63">
        <v>0</v>
      </c>
      <c r="V51" s="63">
        <v>0</v>
      </c>
      <c r="W51" s="63">
        <v>858141.76</v>
      </c>
      <c r="X51" s="63">
        <v>545512.79</v>
      </c>
      <c r="Y51" s="63">
        <v>0</v>
      </c>
      <c r="Z51" s="63">
        <v>0</v>
      </c>
      <c r="AA51" s="63">
        <v>5915.1</v>
      </c>
      <c r="AB51" s="63">
        <v>2903185.12</v>
      </c>
      <c r="AC51" s="63">
        <v>912265.23</v>
      </c>
      <c r="AD51" s="63">
        <v>0</v>
      </c>
      <c r="AE51" s="63">
        <v>4682.68</v>
      </c>
      <c r="AF51" s="63">
        <v>0</v>
      </c>
      <c r="AG51" s="63">
        <v>25461.22</v>
      </c>
      <c r="AH51" s="63">
        <v>209695.37</v>
      </c>
      <c r="AI51" s="63">
        <v>0</v>
      </c>
      <c r="AJ51" s="63">
        <v>78892.070000000007</v>
      </c>
      <c r="AK51" s="63">
        <v>15.23</v>
      </c>
      <c r="AL51" s="63">
        <v>0</v>
      </c>
      <c r="AM51" s="63">
        <v>25827.84</v>
      </c>
      <c r="AN51" s="63">
        <v>0</v>
      </c>
      <c r="AO51" s="63">
        <v>0</v>
      </c>
      <c r="AP51" s="63">
        <v>7346156.21</v>
      </c>
      <c r="AQ51" s="63">
        <v>549613.59</v>
      </c>
      <c r="AR51" s="63">
        <v>353529.84</v>
      </c>
      <c r="AS51" s="63">
        <v>0</v>
      </c>
      <c r="AT51" s="63">
        <v>84857.01</v>
      </c>
      <c r="AU51" s="63">
        <v>125784.64</v>
      </c>
      <c r="AV51" s="63">
        <v>0</v>
      </c>
      <c r="AW51" s="63">
        <v>0</v>
      </c>
      <c r="AX51" s="63">
        <v>0</v>
      </c>
      <c r="AY51" s="63">
        <v>99906.96</v>
      </c>
      <c r="AZ51" s="63">
        <v>3808.53</v>
      </c>
      <c r="BA51" s="63">
        <v>0</v>
      </c>
      <c r="BB51" s="63">
        <v>4370.63</v>
      </c>
      <c r="BC51" s="63">
        <v>180225.76</v>
      </c>
      <c r="BD51" s="63">
        <v>15520.99</v>
      </c>
      <c r="BE51" s="63">
        <v>0</v>
      </c>
      <c r="BF51" s="63">
        <v>52395.93</v>
      </c>
      <c r="BG51" s="63">
        <v>0</v>
      </c>
      <c r="BH51" s="63">
        <v>3870.9</v>
      </c>
      <c r="BI51" s="63">
        <v>2951.41</v>
      </c>
      <c r="BJ51" s="63">
        <v>0</v>
      </c>
      <c r="BK51" s="63">
        <v>0</v>
      </c>
      <c r="BL51" s="63">
        <v>127282.62</v>
      </c>
      <c r="BM51" s="63">
        <v>0</v>
      </c>
      <c r="BN51" s="63">
        <v>0</v>
      </c>
      <c r="BO51" s="63">
        <v>24966.87</v>
      </c>
      <c r="BP51" s="63">
        <v>84447.5</v>
      </c>
      <c r="BQ51" s="63">
        <v>0</v>
      </c>
      <c r="BR51" s="63">
        <v>4939764.66</v>
      </c>
      <c r="BS51" s="63">
        <v>1887142.34</v>
      </c>
      <c r="BT51" s="60"/>
      <c r="BU51" s="60"/>
      <c r="BV51" s="60"/>
      <c r="BW51" s="60"/>
      <c r="BX51" s="60"/>
      <c r="BY51" s="60"/>
      <c r="BZ51" s="60"/>
      <c r="CA51" s="60"/>
      <c r="CB51" s="60"/>
    </row>
    <row r="52" spans="2:80" collapsed="1">
      <c r="B52" s="2">
        <v>44</v>
      </c>
      <c r="C52" s="12"/>
      <c r="D52" s="122"/>
      <c r="E52" s="13" t="s">
        <v>86</v>
      </c>
      <c r="F52" s="135"/>
      <c r="G52" s="134">
        <f>HLOOKUP($E$3,'2024 Historical'!$C$3:$BC$261,Q52,FALSE)</f>
        <v>4434653.08</v>
      </c>
      <c r="H52" s="134">
        <f>HLOOKUP($E$3,$S$3:$BS$269,Q52,FALSE)</f>
        <v>5388734.8600000003</v>
      </c>
      <c r="I52" s="11"/>
      <c r="J52" s="14"/>
      <c r="K52" s="14"/>
      <c r="L52" s="14"/>
      <c r="M52" s="14"/>
      <c r="N52" s="14"/>
      <c r="O52" s="14"/>
      <c r="P52" s="60"/>
      <c r="Q52" s="174">
        <v>50</v>
      </c>
      <c r="S52" s="134">
        <v>45585852.909999996</v>
      </c>
      <c r="T52" s="134">
        <v>902515.37</v>
      </c>
      <c r="U52" s="134">
        <v>187362.04</v>
      </c>
      <c r="V52" s="134">
        <v>2427009</v>
      </c>
      <c r="W52" s="134">
        <v>2992167.5</v>
      </c>
      <c r="X52" s="134">
        <v>1536931.85</v>
      </c>
      <c r="Y52" s="134">
        <v>668071.64</v>
      </c>
      <c r="Z52" s="134">
        <v>278595.18</v>
      </c>
      <c r="AA52" s="134">
        <v>866525.53</v>
      </c>
      <c r="AB52" s="134">
        <v>10777478.699999999</v>
      </c>
      <c r="AC52" s="134">
        <v>3724901.92</v>
      </c>
      <c r="AD52" s="134">
        <v>3015847.97</v>
      </c>
      <c r="AE52" s="134">
        <v>1077211.72</v>
      </c>
      <c r="AF52" s="134">
        <v>1710865.89</v>
      </c>
      <c r="AG52" s="134">
        <v>1608361.01</v>
      </c>
      <c r="AH52" s="134">
        <v>1341817.58</v>
      </c>
      <c r="AI52" s="134">
        <v>247273.94</v>
      </c>
      <c r="AJ52" s="134">
        <v>1404314.33</v>
      </c>
      <c r="AK52" s="134">
        <v>756996.04</v>
      </c>
      <c r="AL52" s="134">
        <v>1433039.07</v>
      </c>
      <c r="AM52" s="134">
        <v>451607.80000000005</v>
      </c>
      <c r="AN52" s="134">
        <v>227647.52</v>
      </c>
      <c r="AO52" s="134">
        <v>520953.3</v>
      </c>
      <c r="AP52" s="134">
        <v>68202222.629999995</v>
      </c>
      <c r="AQ52" s="134">
        <v>10421109.809999999</v>
      </c>
      <c r="AR52" s="134">
        <v>1319373.57</v>
      </c>
      <c r="AS52" s="134">
        <v>958871.83</v>
      </c>
      <c r="AT52" s="134">
        <v>587545.05999999994</v>
      </c>
      <c r="AU52" s="134">
        <v>975230.49000000011</v>
      </c>
      <c r="AV52" s="134">
        <v>5388734.8600000003</v>
      </c>
      <c r="AW52" s="134">
        <v>2038741.97</v>
      </c>
      <c r="AX52" s="134">
        <v>2611868.2599999998</v>
      </c>
      <c r="AY52" s="134">
        <v>6206295.5899999999</v>
      </c>
      <c r="AZ52" s="134">
        <v>716689.52999999991</v>
      </c>
      <c r="BA52" s="134">
        <v>1412686.78</v>
      </c>
      <c r="BB52" s="134">
        <v>812059.13000000012</v>
      </c>
      <c r="BC52" s="134">
        <v>4485007.8099999996</v>
      </c>
      <c r="BD52" s="134">
        <v>1147149.99</v>
      </c>
      <c r="BE52" s="134">
        <v>2990159.24</v>
      </c>
      <c r="BF52" s="134">
        <v>965414.44000000006</v>
      </c>
      <c r="BG52" s="134">
        <v>868846.35</v>
      </c>
      <c r="BH52" s="134">
        <v>513145.36</v>
      </c>
      <c r="BI52" s="134">
        <v>505098</v>
      </c>
      <c r="BJ52" s="134">
        <v>291287.67</v>
      </c>
      <c r="BK52" s="134">
        <v>2487967</v>
      </c>
      <c r="BL52" s="134">
        <v>795296.75</v>
      </c>
      <c r="BM52" s="134">
        <v>38954473.579999998</v>
      </c>
      <c r="BN52" s="134">
        <v>1150872.82</v>
      </c>
      <c r="BO52" s="134">
        <v>1595954.4700000002</v>
      </c>
      <c r="BP52" s="134">
        <v>509270.56</v>
      </c>
      <c r="BQ52" s="134">
        <v>835611.66</v>
      </c>
      <c r="BR52" s="134">
        <v>12258024.18</v>
      </c>
      <c r="BS52" s="134">
        <v>6446599.6600000001</v>
      </c>
      <c r="BT52" s="60"/>
      <c r="BU52" s="60"/>
      <c r="BV52" s="60"/>
      <c r="BW52" s="60"/>
      <c r="BX52" s="22"/>
      <c r="BY52" s="22"/>
      <c r="BZ52" s="22"/>
      <c r="CA52" s="22"/>
      <c r="CB52" s="22"/>
    </row>
    <row r="53" spans="2:80" hidden="1" outlineLevel="1">
      <c r="B53" s="2">
        <v>45</v>
      </c>
      <c r="C53" s="9">
        <v>5405</v>
      </c>
      <c r="D53" s="122">
        <v>42</v>
      </c>
      <c r="E53" s="9" t="s">
        <v>87</v>
      </c>
      <c r="F53" s="63"/>
      <c r="G53" s="63">
        <f>HLOOKUP($E$3,'2024 Historical'!$C$3:$BC$261,Q53,FALSE)</f>
        <v>0</v>
      </c>
      <c r="H53" s="63">
        <f t="shared" ref="H53" si="2">HLOOKUP($E$3,$S$3:$BS$269,Q53,FALSE)</f>
        <v>0</v>
      </c>
      <c r="I53" s="11"/>
      <c r="J53" s="11"/>
      <c r="K53" s="11"/>
      <c r="L53" s="11"/>
      <c r="M53" s="11"/>
      <c r="N53" s="11"/>
      <c r="O53" s="11"/>
      <c r="P53" s="60"/>
      <c r="Q53" s="174">
        <v>51</v>
      </c>
      <c r="S53" s="63">
        <v>1331616.3999999999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181326.75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1350</v>
      </c>
      <c r="AI53" s="63">
        <v>0</v>
      </c>
      <c r="AJ53" s="63">
        <v>169111.58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139810.70000000001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0</v>
      </c>
      <c r="BE53" s="63">
        <v>47179</v>
      </c>
      <c r="BF53" s="63">
        <v>0</v>
      </c>
      <c r="BG53" s="63">
        <v>0</v>
      </c>
      <c r="BH53" s="63">
        <v>0</v>
      </c>
      <c r="BI53" s="63">
        <v>177.88</v>
      </c>
      <c r="BJ53" s="63">
        <v>0</v>
      </c>
      <c r="BK53" s="63">
        <v>0</v>
      </c>
      <c r="BL53" s="63">
        <v>0</v>
      </c>
      <c r="BM53" s="63">
        <v>0</v>
      </c>
      <c r="BN53" s="63">
        <v>0</v>
      </c>
      <c r="BO53" s="63">
        <v>40456.18</v>
      </c>
      <c r="BP53" s="63">
        <v>0</v>
      </c>
      <c r="BQ53" s="63">
        <v>0</v>
      </c>
      <c r="BR53" s="63">
        <v>859.78</v>
      </c>
      <c r="BS53" s="63">
        <v>11616.21</v>
      </c>
      <c r="BT53" s="60"/>
      <c r="BU53" s="60"/>
      <c r="BV53" s="60"/>
      <c r="BW53" s="60"/>
      <c r="BX53" s="60"/>
      <c r="BY53" s="60"/>
      <c r="BZ53" s="60"/>
      <c r="CA53" s="60"/>
      <c r="CB53" s="60"/>
    </row>
    <row r="54" spans="2:80" hidden="1" outlineLevel="1">
      <c r="B54" s="2">
        <v>46</v>
      </c>
      <c r="C54" s="9">
        <v>5410</v>
      </c>
      <c r="D54" s="122">
        <v>43</v>
      </c>
      <c r="E54" s="9" t="s">
        <v>88</v>
      </c>
      <c r="F54" s="63"/>
      <c r="G54" s="63">
        <f>HLOOKUP($E$3,'2024 Historical'!$C$3:$BC$261,Q54,FALSE)</f>
        <v>183183.07</v>
      </c>
      <c r="H54" s="63">
        <f>HLOOKUP($E$3,$S$3:$BS$269,Q54,FALSE)</f>
        <v>247380.09</v>
      </c>
      <c r="I54" s="11"/>
      <c r="J54" s="11"/>
      <c r="K54" s="11"/>
      <c r="L54" s="11"/>
      <c r="M54" s="11"/>
      <c r="N54" s="11"/>
      <c r="O54" s="11"/>
      <c r="P54" s="60"/>
      <c r="Q54" s="174">
        <v>52</v>
      </c>
      <c r="S54" s="63">
        <v>892936.08</v>
      </c>
      <c r="T54" s="63">
        <v>4629.2299999999996</v>
      </c>
      <c r="U54" s="63">
        <v>0</v>
      </c>
      <c r="V54" s="63">
        <v>477932</v>
      </c>
      <c r="W54" s="63">
        <v>0</v>
      </c>
      <c r="X54" s="63">
        <v>0</v>
      </c>
      <c r="Y54" s="63">
        <v>24892.07</v>
      </c>
      <c r="Z54" s="63">
        <v>1885.62</v>
      </c>
      <c r="AA54" s="63">
        <v>1449.79</v>
      </c>
      <c r="AB54" s="63">
        <v>536308.73</v>
      </c>
      <c r="AC54" s="63">
        <v>254094.03</v>
      </c>
      <c r="AD54" s="63">
        <v>239288.87</v>
      </c>
      <c r="AE54" s="63">
        <v>0</v>
      </c>
      <c r="AF54" s="63">
        <v>52367.72</v>
      </c>
      <c r="AG54" s="63">
        <v>2652.72</v>
      </c>
      <c r="AH54" s="63">
        <v>0</v>
      </c>
      <c r="AI54" s="63">
        <v>23798.78</v>
      </c>
      <c r="AJ54" s="63">
        <v>1089145.1399999999</v>
      </c>
      <c r="AK54" s="63">
        <v>0</v>
      </c>
      <c r="AL54" s="63">
        <v>0</v>
      </c>
      <c r="AM54" s="63">
        <v>2663.87</v>
      </c>
      <c r="AN54" s="63">
        <v>0</v>
      </c>
      <c r="AO54" s="63">
        <v>0</v>
      </c>
      <c r="AP54" s="63">
        <v>706592.48</v>
      </c>
      <c r="AQ54" s="63">
        <v>7204884.2000000002</v>
      </c>
      <c r="AR54" s="63">
        <v>69328.25</v>
      </c>
      <c r="AS54" s="63">
        <v>0</v>
      </c>
      <c r="AT54" s="63">
        <v>13521.12</v>
      </c>
      <c r="AU54" s="63">
        <v>9565.76</v>
      </c>
      <c r="AV54" s="63">
        <v>247380.09</v>
      </c>
      <c r="AW54" s="63">
        <v>9300.73</v>
      </c>
      <c r="AX54" s="63">
        <v>143905.81</v>
      </c>
      <c r="AY54" s="63">
        <v>132210.76999999999</v>
      </c>
      <c r="AZ54" s="63">
        <v>0</v>
      </c>
      <c r="BA54" s="63">
        <v>0</v>
      </c>
      <c r="BB54" s="63">
        <v>0</v>
      </c>
      <c r="BC54" s="63">
        <v>97274.69</v>
      </c>
      <c r="BD54" s="63">
        <v>59737.54</v>
      </c>
      <c r="BE54" s="63">
        <v>214855.95</v>
      </c>
      <c r="BF54" s="63">
        <v>23585.68</v>
      </c>
      <c r="BG54" s="63">
        <v>732997.75</v>
      </c>
      <c r="BH54" s="63">
        <v>55.5</v>
      </c>
      <c r="BI54" s="63">
        <v>0</v>
      </c>
      <c r="BJ54" s="63">
        <v>0</v>
      </c>
      <c r="BK54" s="63">
        <v>0</v>
      </c>
      <c r="BL54" s="63">
        <v>0</v>
      </c>
      <c r="BM54" s="63">
        <v>3995.87</v>
      </c>
      <c r="BN54" s="63">
        <v>21919.5</v>
      </c>
      <c r="BO54" s="63">
        <v>17175.349999999999</v>
      </c>
      <c r="BP54" s="63">
        <v>15847.75</v>
      </c>
      <c r="BQ54" s="63">
        <v>0</v>
      </c>
      <c r="BR54" s="63">
        <v>821881.23</v>
      </c>
      <c r="BS54" s="63">
        <v>176101.23</v>
      </c>
      <c r="BT54" s="60"/>
      <c r="BU54" s="60"/>
      <c r="BV54" s="60"/>
      <c r="BW54" s="60"/>
      <c r="BX54" s="60"/>
      <c r="BY54" s="60"/>
      <c r="BZ54" s="60"/>
      <c r="CA54" s="60"/>
      <c r="CB54" s="60"/>
    </row>
    <row r="55" spans="2:80" hidden="1" outlineLevel="1">
      <c r="B55" s="2">
        <v>47</v>
      </c>
      <c r="C55" s="9">
        <v>5420</v>
      </c>
      <c r="D55" s="122">
        <v>44</v>
      </c>
      <c r="E55" s="9" t="s">
        <v>89</v>
      </c>
      <c r="F55" s="63"/>
      <c r="G55" s="63">
        <f>HLOOKUP($E$3,'2024 Historical'!$C$3:$BC$261,Q55,FALSE)</f>
        <v>13783.8</v>
      </c>
      <c r="H55" s="63">
        <f>HLOOKUP($E$3,$S$3:$BS$269,Q55,FALSE)</f>
        <v>14175.97</v>
      </c>
      <c r="I55" s="11"/>
      <c r="J55" s="11"/>
      <c r="K55" s="11"/>
      <c r="L55" s="11"/>
      <c r="M55" s="11"/>
      <c r="N55" s="11"/>
      <c r="O55" s="11"/>
      <c r="P55" s="60"/>
      <c r="Q55" s="174">
        <v>53</v>
      </c>
      <c r="S55" s="63">
        <v>0</v>
      </c>
      <c r="T55" s="63">
        <v>0</v>
      </c>
      <c r="U55" s="63">
        <v>0</v>
      </c>
      <c r="V55" s="63">
        <v>0</v>
      </c>
      <c r="W55" s="63">
        <v>6860</v>
      </c>
      <c r="X55" s="63">
        <v>1960</v>
      </c>
      <c r="Y55" s="63">
        <v>0</v>
      </c>
      <c r="Z55" s="63">
        <v>0</v>
      </c>
      <c r="AA55" s="63">
        <v>0</v>
      </c>
      <c r="AB55" s="63">
        <v>14750.78</v>
      </c>
      <c r="AC55" s="63">
        <v>0</v>
      </c>
      <c r="AD55" s="63">
        <v>0</v>
      </c>
      <c r="AE55" s="63">
        <v>0</v>
      </c>
      <c r="AF55" s="63">
        <v>0</v>
      </c>
      <c r="AG55" s="63">
        <v>0</v>
      </c>
      <c r="AH55" s="63">
        <v>0</v>
      </c>
      <c r="AI55" s="63">
        <v>304.8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35187.19</v>
      </c>
      <c r="AQ55" s="63">
        <v>0</v>
      </c>
      <c r="AR55" s="63">
        <v>980</v>
      </c>
      <c r="AS55" s="63">
        <v>753.52</v>
      </c>
      <c r="AT55" s="63">
        <v>0</v>
      </c>
      <c r="AU55" s="63">
        <v>0</v>
      </c>
      <c r="AV55" s="63">
        <v>14175.97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0</v>
      </c>
      <c r="BE55" s="63">
        <v>267848.25</v>
      </c>
      <c r="BF55" s="63">
        <v>0</v>
      </c>
      <c r="BG55" s="63">
        <v>10514.19</v>
      </c>
      <c r="BH55" s="63">
        <v>0</v>
      </c>
      <c r="BI55" s="63">
        <v>-5454.88</v>
      </c>
      <c r="BJ55" s="63">
        <v>0</v>
      </c>
      <c r="BK55" s="63">
        <v>12720.92</v>
      </c>
      <c r="BL55" s="63">
        <v>0</v>
      </c>
      <c r="BM55" s="63">
        <v>2688594.12</v>
      </c>
      <c r="BN55" s="63">
        <v>0</v>
      </c>
      <c r="BO55" s="63">
        <v>1178</v>
      </c>
      <c r="BP55" s="63">
        <v>2455</v>
      </c>
      <c r="BQ55" s="63">
        <v>0</v>
      </c>
      <c r="BR55" s="63">
        <v>74802.98</v>
      </c>
      <c r="BS55" s="63">
        <v>31051.54</v>
      </c>
      <c r="BT55" s="60"/>
      <c r="BU55" s="60"/>
      <c r="BV55" s="60"/>
      <c r="BW55" s="60"/>
      <c r="BX55" s="60"/>
      <c r="BY55" s="60"/>
      <c r="BZ55" s="60"/>
      <c r="CA55" s="60"/>
      <c r="CB55" s="60"/>
    </row>
    <row r="56" spans="2:80" hidden="1" outlineLevel="1">
      <c r="B56" s="2">
        <v>48</v>
      </c>
      <c r="C56" s="9">
        <v>5425</v>
      </c>
      <c r="D56" s="122">
        <v>45</v>
      </c>
      <c r="E56" s="9" t="s">
        <v>90</v>
      </c>
      <c r="F56" s="63"/>
      <c r="G56" s="63">
        <f>HLOOKUP($E$3,'2024 Historical'!$C$3:$BC$261,Q56,FALSE)</f>
        <v>0</v>
      </c>
      <c r="H56" s="63">
        <f>HLOOKUP($E$3,$S$3:$BS$269,Q56,FALSE)</f>
        <v>0</v>
      </c>
      <c r="I56" s="11"/>
      <c r="J56" s="11"/>
      <c r="K56" s="11"/>
      <c r="L56" s="11"/>
      <c r="M56" s="11"/>
      <c r="N56" s="11"/>
      <c r="O56" s="11"/>
      <c r="P56" s="60"/>
      <c r="Q56" s="174">
        <v>54</v>
      </c>
      <c r="S56" s="63">
        <v>0</v>
      </c>
      <c r="T56" s="63">
        <v>56842.21</v>
      </c>
      <c r="U56" s="63">
        <v>0</v>
      </c>
      <c r="V56" s="63">
        <v>5128</v>
      </c>
      <c r="W56" s="63">
        <v>0</v>
      </c>
      <c r="X56" s="63">
        <v>148122.76999999999</v>
      </c>
      <c r="Y56" s="63">
        <v>15443.81</v>
      </c>
      <c r="Z56" s="63">
        <v>0</v>
      </c>
      <c r="AA56" s="63">
        <v>0</v>
      </c>
      <c r="AB56" s="63">
        <v>0</v>
      </c>
      <c r="AC56" s="63">
        <v>0</v>
      </c>
      <c r="AD56" s="63">
        <v>0</v>
      </c>
      <c r="AE56" s="63">
        <v>240395.65</v>
      </c>
      <c r="AF56" s="63">
        <v>0</v>
      </c>
      <c r="AG56" s="63">
        <v>0</v>
      </c>
      <c r="AH56" s="63">
        <v>0</v>
      </c>
      <c r="AI56" s="63">
        <v>34328.22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0</v>
      </c>
      <c r="AP56" s="63">
        <v>1961003.26</v>
      </c>
      <c r="AQ56" s="63">
        <v>0</v>
      </c>
      <c r="AR56" s="63">
        <v>61.24</v>
      </c>
      <c r="AS56" s="63">
        <v>257059.23</v>
      </c>
      <c r="AT56" s="63">
        <v>0</v>
      </c>
      <c r="AU56" s="63">
        <v>5000</v>
      </c>
      <c r="AV56" s="63">
        <v>0</v>
      </c>
      <c r="AW56" s="63">
        <v>31481.08</v>
      </c>
      <c r="AX56" s="63">
        <v>0</v>
      </c>
      <c r="AY56" s="63">
        <v>0</v>
      </c>
      <c r="AZ56" s="63">
        <v>0</v>
      </c>
      <c r="BA56" s="63">
        <v>0</v>
      </c>
      <c r="BB56" s="63">
        <v>0</v>
      </c>
      <c r="BC56" s="63">
        <v>2055.38</v>
      </c>
      <c r="BD56" s="63">
        <v>0</v>
      </c>
      <c r="BE56" s="63">
        <v>621308.42000000004</v>
      </c>
      <c r="BF56" s="63">
        <v>0</v>
      </c>
      <c r="BG56" s="63">
        <v>0</v>
      </c>
      <c r="BH56" s="63">
        <v>7092.88</v>
      </c>
      <c r="BI56" s="63">
        <v>10146.16</v>
      </c>
      <c r="BJ56" s="63">
        <v>0</v>
      </c>
      <c r="BK56" s="63">
        <v>0</v>
      </c>
      <c r="BL56" s="63">
        <v>0</v>
      </c>
      <c r="BM56" s="63">
        <v>0</v>
      </c>
      <c r="BN56" s="63">
        <v>0</v>
      </c>
      <c r="BO56" s="63">
        <v>0</v>
      </c>
      <c r="BP56" s="63">
        <v>0</v>
      </c>
      <c r="BQ56" s="63">
        <v>22820</v>
      </c>
      <c r="BR56" s="63">
        <v>0</v>
      </c>
      <c r="BS56" s="63">
        <v>0</v>
      </c>
      <c r="BT56" s="60"/>
      <c r="BU56" s="60"/>
      <c r="BV56" s="60"/>
      <c r="BW56" s="60"/>
      <c r="BX56" s="60"/>
      <c r="BY56" s="60"/>
      <c r="BZ56" s="60"/>
      <c r="CA56" s="60"/>
      <c r="CB56" s="60"/>
    </row>
    <row r="57" spans="2:80" collapsed="1">
      <c r="B57" s="2">
        <v>49</v>
      </c>
      <c r="C57" s="12"/>
      <c r="D57" s="122"/>
      <c r="E57" s="13" t="s">
        <v>91</v>
      </c>
      <c r="F57" s="135"/>
      <c r="G57" s="134">
        <f>HLOOKUP($E$3,'2024 Historical'!$C$3:$BC$261,Q57,FALSE)</f>
        <v>196966.87</v>
      </c>
      <c r="H57" s="134">
        <f t="shared" si="1"/>
        <v>261556.06</v>
      </c>
      <c r="I57" s="11"/>
      <c r="J57" s="14"/>
      <c r="K57" s="14"/>
      <c r="L57" s="14"/>
      <c r="M57" s="14"/>
      <c r="N57" s="14"/>
      <c r="O57" s="14"/>
      <c r="P57" s="60"/>
      <c r="Q57" s="174">
        <v>55</v>
      </c>
      <c r="S57" s="134">
        <v>2224552.48</v>
      </c>
      <c r="T57" s="134">
        <v>61471.44</v>
      </c>
      <c r="U57" s="134">
        <v>0</v>
      </c>
      <c r="V57" s="134">
        <v>483060</v>
      </c>
      <c r="W57" s="134">
        <v>6860</v>
      </c>
      <c r="X57" s="134">
        <v>150082.76999999999</v>
      </c>
      <c r="Y57" s="134">
        <v>40335.879999999997</v>
      </c>
      <c r="Z57" s="134">
        <v>1885.62</v>
      </c>
      <c r="AA57" s="134">
        <v>1449.79</v>
      </c>
      <c r="AB57" s="134">
        <v>732386.26</v>
      </c>
      <c r="AC57" s="134">
        <v>254094.03</v>
      </c>
      <c r="AD57" s="134">
        <v>239288.87</v>
      </c>
      <c r="AE57" s="134">
        <v>240395.65</v>
      </c>
      <c r="AF57" s="134">
        <v>52367.72</v>
      </c>
      <c r="AG57" s="134">
        <v>2652.72</v>
      </c>
      <c r="AH57" s="134">
        <v>1350</v>
      </c>
      <c r="AI57" s="134">
        <v>58431.8</v>
      </c>
      <c r="AJ57" s="134">
        <v>1258256.72</v>
      </c>
      <c r="AK57" s="134">
        <v>0</v>
      </c>
      <c r="AL57" s="134">
        <v>0</v>
      </c>
      <c r="AM57" s="134">
        <v>2663.87</v>
      </c>
      <c r="AN57" s="134">
        <v>0</v>
      </c>
      <c r="AO57" s="134">
        <v>0</v>
      </c>
      <c r="AP57" s="134">
        <v>2702782.9299999997</v>
      </c>
      <c r="AQ57" s="134">
        <v>7204884.2000000002</v>
      </c>
      <c r="AR57" s="134">
        <v>70369.490000000005</v>
      </c>
      <c r="AS57" s="134">
        <v>257812.75</v>
      </c>
      <c r="AT57" s="134">
        <v>13521.12</v>
      </c>
      <c r="AU57" s="134">
        <v>14565.76</v>
      </c>
      <c r="AV57" s="134">
        <v>261556.06</v>
      </c>
      <c r="AW57" s="134">
        <v>40781.81</v>
      </c>
      <c r="AX57" s="134">
        <v>283716.51</v>
      </c>
      <c r="AY57" s="134">
        <v>132210.76999999999</v>
      </c>
      <c r="AZ57" s="134">
        <v>0</v>
      </c>
      <c r="BA57" s="134">
        <v>0</v>
      </c>
      <c r="BB57" s="134">
        <v>0</v>
      </c>
      <c r="BC57" s="134">
        <v>99330.07</v>
      </c>
      <c r="BD57" s="134">
        <v>59737.54</v>
      </c>
      <c r="BE57" s="134">
        <v>1151191.6200000001</v>
      </c>
      <c r="BF57" s="134">
        <v>23585.68</v>
      </c>
      <c r="BG57" s="134">
        <v>743511.94</v>
      </c>
      <c r="BH57" s="134">
        <v>7148.38</v>
      </c>
      <c r="BI57" s="134">
        <v>4869.16</v>
      </c>
      <c r="BJ57" s="134">
        <v>0</v>
      </c>
      <c r="BK57" s="134">
        <v>12720.92</v>
      </c>
      <c r="BL57" s="134">
        <v>0</v>
      </c>
      <c r="BM57" s="134">
        <v>2692589.99</v>
      </c>
      <c r="BN57" s="134">
        <v>21919.5</v>
      </c>
      <c r="BO57" s="134">
        <v>58809.53</v>
      </c>
      <c r="BP57" s="134">
        <v>18302.75</v>
      </c>
      <c r="BQ57" s="134">
        <v>22820</v>
      </c>
      <c r="BR57" s="134">
        <v>897543.99</v>
      </c>
      <c r="BS57" s="134">
        <v>218768.98</v>
      </c>
      <c r="BT57" s="60"/>
      <c r="BU57" s="60"/>
      <c r="BV57" s="60"/>
      <c r="BW57" s="60"/>
      <c r="BX57" s="22"/>
      <c r="BY57" s="22"/>
      <c r="BZ57" s="22"/>
      <c r="CA57" s="22"/>
      <c r="CB57" s="22"/>
    </row>
    <row r="58" spans="2:80" hidden="1" outlineLevel="1">
      <c r="B58" s="2">
        <v>50</v>
      </c>
      <c r="C58" s="9">
        <v>5605</v>
      </c>
      <c r="D58" s="122">
        <v>47</v>
      </c>
      <c r="E58" s="9" t="s">
        <v>92</v>
      </c>
      <c r="F58" s="63"/>
      <c r="G58" s="63">
        <f>HLOOKUP($E$3,'2024 Historical'!$C$3:$BC$261,Q58,FALSE)</f>
        <v>2020698.27</v>
      </c>
      <c r="H58" s="63">
        <f t="shared" si="1"/>
        <v>2332354.71</v>
      </c>
      <c r="I58" s="11"/>
      <c r="J58" s="11"/>
      <c r="K58" s="11"/>
      <c r="L58" s="11"/>
      <c r="M58" s="11"/>
      <c r="N58" s="11"/>
      <c r="O58" s="11"/>
      <c r="P58" s="60"/>
      <c r="Q58" s="174">
        <v>56</v>
      </c>
      <c r="S58" s="63">
        <v>8522244.0600000005</v>
      </c>
      <c r="T58" s="63">
        <v>735649.92</v>
      </c>
      <c r="U58" s="63">
        <v>10925.37</v>
      </c>
      <c r="V58" s="63">
        <v>1622265</v>
      </c>
      <c r="W58" s="63">
        <v>2952989.74</v>
      </c>
      <c r="X58" s="63">
        <v>724805.64</v>
      </c>
      <c r="Y58" s="63">
        <v>0</v>
      </c>
      <c r="Z58" s="63">
        <v>43724.56</v>
      </c>
      <c r="AA58" s="63">
        <v>83700.160000000003</v>
      </c>
      <c r="AB58" s="63">
        <v>3250989.81</v>
      </c>
      <c r="AC58" s="63">
        <v>946353.85</v>
      </c>
      <c r="AD58" s="63">
        <v>1609652.44</v>
      </c>
      <c r="AE58" s="63">
        <v>1831023.93</v>
      </c>
      <c r="AF58" s="63">
        <v>86821.8</v>
      </c>
      <c r="AG58" s="63">
        <v>453467.05</v>
      </c>
      <c r="AH58" s="63">
        <v>2075422.86</v>
      </c>
      <c r="AI58" s="63">
        <v>245167.79</v>
      </c>
      <c r="AJ58" s="63">
        <v>1906141.92</v>
      </c>
      <c r="AK58" s="63">
        <v>352363.71</v>
      </c>
      <c r="AL58" s="63">
        <v>760323.58</v>
      </c>
      <c r="AM58" s="63">
        <v>15063.33</v>
      </c>
      <c r="AN58" s="63">
        <v>28392</v>
      </c>
      <c r="AO58" s="63">
        <v>150141.32999999999</v>
      </c>
      <c r="AP58" s="63">
        <v>6397585.5</v>
      </c>
      <c r="AQ58" s="63">
        <v>3794759.54</v>
      </c>
      <c r="AR58" s="63">
        <v>287506.62</v>
      </c>
      <c r="AS58" s="63">
        <v>371670.87</v>
      </c>
      <c r="AT58" s="63">
        <v>15663.39</v>
      </c>
      <c r="AU58" s="63">
        <v>80899.39</v>
      </c>
      <c r="AV58" s="63">
        <v>2332354.71</v>
      </c>
      <c r="AW58" s="63">
        <v>29141.5</v>
      </c>
      <c r="AX58" s="63">
        <v>2635668.83</v>
      </c>
      <c r="AY58" s="63">
        <v>807800.45</v>
      </c>
      <c r="AZ58" s="63">
        <v>724021.68</v>
      </c>
      <c r="BA58" s="63">
        <v>0</v>
      </c>
      <c r="BB58" s="63">
        <v>30168</v>
      </c>
      <c r="BC58" s="63">
        <v>0</v>
      </c>
      <c r="BD58" s="63">
        <v>562399.68000000005</v>
      </c>
      <c r="BE58" s="63">
        <v>2113194.13</v>
      </c>
      <c r="BF58" s="63">
        <v>51954.57</v>
      </c>
      <c r="BG58" s="63">
        <v>527530.66</v>
      </c>
      <c r="BH58" s="63">
        <v>184295.57</v>
      </c>
      <c r="BI58" s="63">
        <v>646922.15</v>
      </c>
      <c r="BJ58" s="63">
        <v>185005.93</v>
      </c>
      <c r="BK58" s="63">
        <v>1583240.07</v>
      </c>
      <c r="BL58" s="63">
        <v>121989.36</v>
      </c>
      <c r="BM58" s="63">
        <v>8170878.9800000004</v>
      </c>
      <c r="BN58" s="63">
        <v>401786.14</v>
      </c>
      <c r="BO58" s="63">
        <v>576369.80000000005</v>
      </c>
      <c r="BP58" s="63">
        <v>127133.1</v>
      </c>
      <c r="BQ58" s="63">
        <v>810315.76</v>
      </c>
      <c r="BR58" s="63">
        <v>2220910.33</v>
      </c>
      <c r="BS58" s="63">
        <v>2344719.4700000002</v>
      </c>
      <c r="BT58" s="60"/>
      <c r="BU58" s="60"/>
      <c r="BV58" s="60"/>
      <c r="BW58" s="60"/>
      <c r="BX58" s="60"/>
      <c r="BY58" s="60"/>
      <c r="BZ58" s="60"/>
      <c r="CA58" s="60"/>
      <c r="CB58" s="60"/>
    </row>
    <row r="59" spans="2:80" hidden="1" outlineLevel="1">
      <c r="B59" s="2">
        <v>51</v>
      </c>
      <c r="C59" s="9">
        <v>5610</v>
      </c>
      <c r="D59" s="122">
        <v>48</v>
      </c>
      <c r="E59" s="9" t="s">
        <v>93</v>
      </c>
      <c r="F59" s="63"/>
      <c r="G59" s="63">
        <f>HLOOKUP($E$3,'2024 Historical'!$C$3:$BC$261,Q59,FALSE)</f>
        <v>2775368.61</v>
      </c>
      <c r="H59" s="63">
        <f t="shared" si="1"/>
        <v>3197331.09</v>
      </c>
      <c r="I59" s="11"/>
      <c r="J59" s="11"/>
      <c r="K59" s="11"/>
      <c r="L59" s="11"/>
      <c r="M59" s="11"/>
      <c r="N59" s="11"/>
      <c r="O59" s="11"/>
      <c r="P59" s="60"/>
      <c r="Q59" s="174">
        <v>57</v>
      </c>
      <c r="S59" s="63">
        <v>39804206.219999999</v>
      </c>
      <c r="T59" s="63">
        <v>524275.89</v>
      </c>
      <c r="U59" s="63">
        <v>143035.34</v>
      </c>
      <c r="V59" s="63">
        <v>0</v>
      </c>
      <c r="W59" s="63">
        <v>120733.78</v>
      </c>
      <c r="X59" s="63">
        <v>780814.37</v>
      </c>
      <c r="Y59" s="63">
        <v>458592.41</v>
      </c>
      <c r="Z59" s="63">
        <v>152661.32</v>
      </c>
      <c r="AA59" s="63">
        <v>143829.01</v>
      </c>
      <c r="AB59" s="63">
        <v>3047486.14</v>
      </c>
      <c r="AC59" s="63">
        <v>4776435.3499999996</v>
      </c>
      <c r="AD59" s="63">
        <v>0</v>
      </c>
      <c r="AE59" s="63">
        <v>25030.31</v>
      </c>
      <c r="AF59" s="63">
        <v>1313884.1040000001</v>
      </c>
      <c r="AG59" s="63">
        <v>2128995.7000000002</v>
      </c>
      <c r="AH59" s="63">
        <v>0</v>
      </c>
      <c r="AI59" s="63">
        <v>0</v>
      </c>
      <c r="AJ59" s="63">
        <v>907907.77</v>
      </c>
      <c r="AK59" s="63">
        <v>257121.37</v>
      </c>
      <c r="AL59" s="63">
        <v>1107301.1000000001</v>
      </c>
      <c r="AM59" s="63">
        <v>0</v>
      </c>
      <c r="AN59" s="63">
        <v>97519.7</v>
      </c>
      <c r="AO59" s="63">
        <v>117570.88</v>
      </c>
      <c r="AP59" s="63">
        <v>31128253.850000001</v>
      </c>
      <c r="AQ59" s="63">
        <v>14252840.619999999</v>
      </c>
      <c r="AR59" s="63">
        <v>946326.47</v>
      </c>
      <c r="AS59" s="63">
        <v>118382.73</v>
      </c>
      <c r="AT59" s="63">
        <v>179512.77</v>
      </c>
      <c r="AU59" s="63">
        <v>0</v>
      </c>
      <c r="AV59" s="63">
        <v>3197331.09</v>
      </c>
      <c r="AW59" s="63">
        <v>1918241.05</v>
      </c>
      <c r="AX59" s="63">
        <v>1252362.95</v>
      </c>
      <c r="AY59" s="63">
        <v>4877198.0199999996</v>
      </c>
      <c r="AZ59" s="63">
        <v>85743</v>
      </c>
      <c r="BA59" s="63">
        <v>1432338.93</v>
      </c>
      <c r="BB59" s="63">
        <v>275724.32</v>
      </c>
      <c r="BC59" s="63">
        <v>1391014.11</v>
      </c>
      <c r="BD59" s="63">
        <v>0</v>
      </c>
      <c r="BE59" s="63">
        <v>898644.3</v>
      </c>
      <c r="BF59" s="63">
        <v>397801.29</v>
      </c>
      <c r="BG59" s="63">
        <v>1027609.48</v>
      </c>
      <c r="BH59" s="63">
        <v>0</v>
      </c>
      <c r="BI59" s="63">
        <v>0</v>
      </c>
      <c r="BJ59" s="63">
        <v>9977.23</v>
      </c>
      <c r="BK59" s="63">
        <v>0</v>
      </c>
      <c r="BL59" s="63">
        <v>284231.23</v>
      </c>
      <c r="BM59" s="63">
        <v>20315912.510000002</v>
      </c>
      <c r="BN59" s="63">
        <v>204798.51</v>
      </c>
      <c r="BO59" s="63">
        <v>612202.29</v>
      </c>
      <c r="BP59" s="63">
        <v>68868.62</v>
      </c>
      <c r="BQ59" s="63">
        <v>802808.72</v>
      </c>
      <c r="BR59" s="63">
        <v>461314.01</v>
      </c>
      <c r="BS59" s="63">
        <v>4814685.71</v>
      </c>
      <c r="BT59" s="60"/>
      <c r="BU59" s="60"/>
      <c r="BV59" s="60"/>
      <c r="BW59" s="60"/>
      <c r="BX59" s="60"/>
      <c r="BY59" s="60"/>
      <c r="BZ59" s="60"/>
      <c r="CA59" s="60"/>
      <c r="CB59" s="60"/>
    </row>
    <row r="60" spans="2:80" hidden="1" outlineLevel="1">
      <c r="B60" s="2">
        <v>52</v>
      </c>
      <c r="C60" s="9">
        <v>5615</v>
      </c>
      <c r="D60" s="122">
        <v>49</v>
      </c>
      <c r="E60" s="9" t="s">
        <v>94</v>
      </c>
      <c r="F60" s="63"/>
      <c r="G60" s="63">
        <f>HLOOKUP($E$3,'2024 Historical'!$C$3:$BC$261,Q60,FALSE)</f>
        <v>5954569.8099999996</v>
      </c>
      <c r="H60" s="63">
        <f t="shared" si="1"/>
        <v>6960365.1399999997</v>
      </c>
      <c r="I60" s="11"/>
      <c r="J60" s="11"/>
      <c r="K60" s="11"/>
      <c r="L60" s="11"/>
      <c r="M60" s="11"/>
      <c r="N60" s="11"/>
      <c r="O60" s="11"/>
      <c r="P60" s="60"/>
      <c r="Q60" s="174">
        <v>58</v>
      </c>
      <c r="S60" s="63">
        <v>5839368.5499999998</v>
      </c>
      <c r="T60" s="63">
        <v>2732904.91</v>
      </c>
      <c r="U60" s="63">
        <v>95709.29</v>
      </c>
      <c r="V60" s="63">
        <v>2057203</v>
      </c>
      <c r="W60" s="63">
        <v>3832196.17</v>
      </c>
      <c r="X60" s="63">
        <v>4851250.5599999996</v>
      </c>
      <c r="Y60" s="63">
        <v>277403.21999999997</v>
      </c>
      <c r="Z60" s="63">
        <v>75888.17</v>
      </c>
      <c r="AA60" s="63">
        <v>199921.02</v>
      </c>
      <c r="AB60" s="63">
        <v>10359410.859999999</v>
      </c>
      <c r="AC60" s="63">
        <v>277.41000000000003</v>
      </c>
      <c r="AD60" s="63">
        <v>5002890.6100000003</v>
      </c>
      <c r="AE60" s="63">
        <v>490568.22</v>
      </c>
      <c r="AF60" s="63">
        <v>456944.74</v>
      </c>
      <c r="AG60" s="63">
        <v>311137.34999999998</v>
      </c>
      <c r="AH60" s="63">
        <v>813319.83</v>
      </c>
      <c r="AI60" s="63">
        <v>206238.05</v>
      </c>
      <c r="AJ60" s="63">
        <v>883449.37</v>
      </c>
      <c r="AK60" s="63">
        <v>491449.58</v>
      </c>
      <c r="AL60" s="63">
        <v>1077130.8600000001</v>
      </c>
      <c r="AM60" s="63">
        <v>130327.16</v>
      </c>
      <c r="AN60" s="63">
        <v>8097.17</v>
      </c>
      <c r="AO60" s="63">
        <v>0</v>
      </c>
      <c r="AP60" s="63">
        <v>53043203.810000002</v>
      </c>
      <c r="AQ60" s="63">
        <v>3807750.9</v>
      </c>
      <c r="AR60" s="63">
        <v>759666.71</v>
      </c>
      <c r="AS60" s="63">
        <v>965728.43</v>
      </c>
      <c r="AT60" s="63">
        <v>496971.83</v>
      </c>
      <c r="AU60" s="63">
        <v>0</v>
      </c>
      <c r="AV60" s="63">
        <v>6960365.1399999997</v>
      </c>
      <c r="AW60" s="63">
        <v>1536103.42</v>
      </c>
      <c r="AX60" s="63">
        <v>1755126.68</v>
      </c>
      <c r="AY60" s="63">
        <v>314179.34000000003</v>
      </c>
      <c r="AZ60" s="63">
        <v>103389.81</v>
      </c>
      <c r="BA60" s="63">
        <v>540123.64</v>
      </c>
      <c r="BB60" s="63">
        <v>196996.19</v>
      </c>
      <c r="BC60" s="63">
        <v>0</v>
      </c>
      <c r="BD60" s="63">
        <v>414640.17</v>
      </c>
      <c r="BE60" s="63">
        <v>2132664.1</v>
      </c>
      <c r="BF60" s="63">
        <v>167158.67000000001</v>
      </c>
      <c r="BG60" s="63">
        <v>278571.56</v>
      </c>
      <c r="BH60" s="63">
        <v>111993.89</v>
      </c>
      <c r="BI60" s="63">
        <v>257887.28</v>
      </c>
      <c r="BJ60" s="63">
        <v>73938.59</v>
      </c>
      <c r="BK60" s="63">
        <v>1793364.29</v>
      </c>
      <c r="BL60" s="63">
        <v>361912.65</v>
      </c>
      <c r="BM60" s="63">
        <v>40216703.640000001</v>
      </c>
      <c r="BN60" s="63">
        <v>494973.54</v>
      </c>
      <c r="BO60" s="63">
        <v>487430.6</v>
      </c>
      <c r="BP60" s="63">
        <v>116840.73</v>
      </c>
      <c r="BQ60" s="63">
        <v>546558.99</v>
      </c>
      <c r="BR60" s="63">
        <v>2536221.15</v>
      </c>
      <c r="BS60" s="63">
        <v>4003299.24</v>
      </c>
      <c r="BT60" s="60"/>
      <c r="BU60" s="60"/>
      <c r="BV60" s="60"/>
      <c r="BW60" s="60"/>
      <c r="BX60" s="60"/>
      <c r="BY60" s="60"/>
      <c r="BZ60" s="60"/>
      <c r="CA60" s="60"/>
      <c r="CB60" s="60"/>
    </row>
    <row r="61" spans="2:80" hidden="1" outlineLevel="1">
      <c r="B61" s="2">
        <v>53</v>
      </c>
      <c r="C61" s="9">
        <v>5620</v>
      </c>
      <c r="D61" s="122">
        <v>50</v>
      </c>
      <c r="E61" s="9" t="s">
        <v>95</v>
      </c>
      <c r="F61" s="63"/>
      <c r="G61" s="63">
        <f>HLOOKUP($E$3,'2024 Historical'!$C$3:$BC$261,Q61,FALSE)</f>
        <v>3673240.72</v>
      </c>
      <c r="H61" s="63">
        <f t="shared" si="1"/>
        <v>3042151.41</v>
      </c>
      <c r="I61" s="11"/>
      <c r="J61" s="11"/>
      <c r="K61" s="11"/>
      <c r="L61" s="11"/>
      <c r="M61" s="11"/>
      <c r="N61" s="11"/>
      <c r="O61" s="11"/>
      <c r="P61" s="60"/>
      <c r="Q61" s="174">
        <v>59</v>
      </c>
      <c r="S61" s="63">
        <v>11208774.25</v>
      </c>
      <c r="T61" s="63">
        <v>179695.42</v>
      </c>
      <c r="U61" s="63">
        <v>4115.49</v>
      </c>
      <c r="V61" s="63">
        <v>3935</v>
      </c>
      <c r="W61" s="63">
        <v>451994.61</v>
      </c>
      <c r="X61" s="63">
        <v>592533.03</v>
      </c>
      <c r="Y61" s="63">
        <v>176767.78</v>
      </c>
      <c r="Z61" s="63">
        <v>26869.73</v>
      </c>
      <c r="AA61" s="63">
        <v>188321.87</v>
      </c>
      <c r="AB61" s="63">
        <v>1194859.07</v>
      </c>
      <c r="AC61" s="63">
        <v>527030.65</v>
      </c>
      <c r="AD61" s="63">
        <v>1151561.8600000001</v>
      </c>
      <c r="AE61" s="63">
        <v>0</v>
      </c>
      <c r="AF61" s="63">
        <v>64277.67</v>
      </c>
      <c r="AG61" s="63">
        <v>252975.56</v>
      </c>
      <c r="AH61" s="63">
        <v>186126.96</v>
      </c>
      <c r="AI61" s="63">
        <v>93443.16</v>
      </c>
      <c r="AJ61" s="63">
        <v>0</v>
      </c>
      <c r="AK61" s="63">
        <v>51841.91</v>
      </c>
      <c r="AL61" s="63">
        <v>75655.22</v>
      </c>
      <c r="AM61" s="63">
        <v>10782.99</v>
      </c>
      <c r="AN61" s="63">
        <v>37117.03</v>
      </c>
      <c r="AO61" s="63">
        <v>20320.599999999999</v>
      </c>
      <c r="AP61" s="63">
        <v>0</v>
      </c>
      <c r="AQ61" s="63">
        <v>8457638.9900000002</v>
      </c>
      <c r="AR61" s="63">
        <v>367712.16</v>
      </c>
      <c r="AS61" s="63">
        <v>108461.34</v>
      </c>
      <c r="AT61" s="63">
        <v>154928.62</v>
      </c>
      <c r="AU61" s="63">
        <v>178393.8</v>
      </c>
      <c r="AV61" s="63">
        <v>3042151.41</v>
      </c>
      <c r="AW61" s="63">
        <v>400698.05</v>
      </c>
      <c r="AX61" s="63">
        <v>303482.44</v>
      </c>
      <c r="AY61" s="63">
        <v>64295.86</v>
      </c>
      <c r="AZ61" s="63">
        <v>26278.17</v>
      </c>
      <c r="BA61" s="63">
        <v>7333.42</v>
      </c>
      <c r="BB61" s="63">
        <v>155415.49</v>
      </c>
      <c r="BC61" s="63">
        <v>223096.3</v>
      </c>
      <c r="BD61" s="63">
        <v>34056.339999999997</v>
      </c>
      <c r="BE61" s="63">
        <v>969924.14</v>
      </c>
      <c r="BF61" s="63">
        <v>54259.19</v>
      </c>
      <c r="BG61" s="63">
        <v>1143687.83</v>
      </c>
      <c r="BH61" s="63">
        <v>61201.27</v>
      </c>
      <c r="BI61" s="63">
        <v>9765.0300000000007</v>
      </c>
      <c r="BJ61" s="63">
        <v>20830.84</v>
      </c>
      <c r="BK61" s="63">
        <v>345142.68</v>
      </c>
      <c r="BL61" s="63">
        <v>0</v>
      </c>
      <c r="BM61" s="63">
        <v>465836.28</v>
      </c>
      <c r="BN61" s="63">
        <v>41628.9</v>
      </c>
      <c r="BO61" s="63">
        <v>0</v>
      </c>
      <c r="BP61" s="63">
        <v>42346.55</v>
      </c>
      <c r="BQ61" s="63">
        <v>711015.41</v>
      </c>
      <c r="BR61" s="63">
        <v>106333.38</v>
      </c>
      <c r="BS61" s="63">
        <v>3277962.92</v>
      </c>
      <c r="BT61" s="60"/>
      <c r="BU61" s="60"/>
      <c r="BV61" s="60"/>
      <c r="BW61" s="60"/>
      <c r="BX61" s="60"/>
      <c r="BY61" s="60"/>
      <c r="BZ61" s="60"/>
      <c r="CA61" s="60"/>
      <c r="CB61" s="60"/>
    </row>
    <row r="62" spans="2:80" hidden="1" outlineLevel="1">
      <c r="B62" s="2">
        <v>54</v>
      </c>
      <c r="C62" s="9">
        <v>5625</v>
      </c>
      <c r="D62" s="122">
        <v>51</v>
      </c>
      <c r="E62" s="9" t="s">
        <v>96</v>
      </c>
      <c r="F62" s="63"/>
      <c r="G62" s="63">
        <f>HLOOKUP($E$3,'2024 Historical'!$C$3:$BC$261,Q62,FALSE)</f>
        <v>0</v>
      </c>
      <c r="H62" s="63">
        <f t="shared" si="1"/>
        <v>0</v>
      </c>
      <c r="I62" s="11"/>
      <c r="J62" s="11"/>
      <c r="K62" s="11"/>
      <c r="L62" s="11"/>
      <c r="M62" s="11"/>
      <c r="N62" s="11"/>
      <c r="O62" s="11"/>
      <c r="P62" s="60"/>
      <c r="Q62" s="174">
        <v>60</v>
      </c>
      <c r="S62" s="63">
        <v>-435224.72</v>
      </c>
      <c r="T62" s="63">
        <v>-788049.5</v>
      </c>
      <c r="U62" s="63">
        <v>0</v>
      </c>
      <c r="V62" s="63">
        <v>0</v>
      </c>
      <c r="W62" s="63">
        <v>-405601.19</v>
      </c>
      <c r="X62" s="63">
        <v>-5932560.6600000001</v>
      </c>
      <c r="Y62" s="63">
        <v>0</v>
      </c>
      <c r="Z62" s="63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-13625.61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-99106492.230000004</v>
      </c>
      <c r="AQ62" s="63">
        <v>902108.64</v>
      </c>
      <c r="AR62" s="63">
        <v>0</v>
      </c>
      <c r="AS62" s="63">
        <v>0</v>
      </c>
      <c r="AT62" s="63">
        <v>0</v>
      </c>
      <c r="AU62" s="63">
        <v>0</v>
      </c>
      <c r="AV62" s="63">
        <v>0</v>
      </c>
      <c r="AW62" s="63">
        <v>0</v>
      </c>
      <c r="AX62" s="63">
        <v>0</v>
      </c>
      <c r="AY62" s="63">
        <v>0</v>
      </c>
      <c r="AZ62" s="63">
        <v>0</v>
      </c>
      <c r="BA62" s="63">
        <v>0</v>
      </c>
      <c r="BB62" s="63">
        <v>0</v>
      </c>
      <c r="BC62" s="63">
        <v>-649998.48</v>
      </c>
      <c r="BD62" s="63">
        <v>0</v>
      </c>
      <c r="BE62" s="63">
        <v>-129258.08</v>
      </c>
      <c r="BF62" s="63">
        <v>0</v>
      </c>
      <c r="BG62" s="63">
        <v>0</v>
      </c>
      <c r="BH62" s="63">
        <v>0</v>
      </c>
      <c r="BI62" s="63">
        <v>42541.08</v>
      </c>
      <c r="BJ62" s="63">
        <v>0</v>
      </c>
      <c r="BK62" s="63">
        <v>0</v>
      </c>
      <c r="BL62" s="63">
        <v>0</v>
      </c>
      <c r="BM62" s="63">
        <v>0</v>
      </c>
      <c r="BN62" s="63">
        <v>74989.55</v>
      </c>
      <c r="BO62" s="63">
        <v>0</v>
      </c>
      <c r="BP62" s="63">
        <v>0</v>
      </c>
      <c r="BQ62" s="63">
        <v>0</v>
      </c>
      <c r="BR62" s="63">
        <v>-518682.15</v>
      </c>
      <c r="BS62" s="63">
        <v>0</v>
      </c>
      <c r="BT62" s="60"/>
      <c r="BU62" s="60"/>
      <c r="BV62" s="60"/>
      <c r="BW62" s="60"/>
      <c r="BX62" s="60"/>
      <c r="BY62" s="60"/>
      <c r="BZ62" s="60"/>
      <c r="CA62" s="60"/>
      <c r="CB62" s="60"/>
    </row>
    <row r="63" spans="2:80" hidden="1" outlineLevel="1">
      <c r="B63" s="2">
        <v>55</v>
      </c>
      <c r="C63" s="9">
        <v>5630</v>
      </c>
      <c r="D63" s="122">
        <v>52</v>
      </c>
      <c r="E63" s="9" t="s">
        <v>97</v>
      </c>
      <c r="F63" s="63"/>
      <c r="G63" s="63">
        <f>HLOOKUP($E$3,'2024 Historical'!$C$3:$BC$261,Q63,FALSE)</f>
        <v>1628724.71</v>
      </c>
      <c r="H63" s="63">
        <f t="shared" si="1"/>
        <v>2601549.48</v>
      </c>
      <c r="I63" s="11"/>
      <c r="J63" s="11"/>
      <c r="K63" s="11"/>
      <c r="L63" s="11"/>
      <c r="M63" s="11"/>
      <c r="N63" s="11"/>
      <c r="O63" s="11"/>
      <c r="P63" s="60"/>
      <c r="Q63" s="174">
        <v>61</v>
      </c>
      <c r="S63" s="63">
        <v>6406971.5099999998</v>
      </c>
      <c r="T63" s="63">
        <v>507874.7</v>
      </c>
      <c r="U63" s="63">
        <v>94583.08</v>
      </c>
      <c r="V63" s="63">
        <v>0</v>
      </c>
      <c r="W63" s="63">
        <v>765992.03</v>
      </c>
      <c r="X63" s="63">
        <v>842958.97</v>
      </c>
      <c r="Y63" s="63">
        <v>94730.7</v>
      </c>
      <c r="Z63" s="63">
        <v>52804.31</v>
      </c>
      <c r="AA63" s="63">
        <v>431750.69</v>
      </c>
      <c r="AB63" s="63">
        <v>2159009.29</v>
      </c>
      <c r="AC63" s="63">
        <v>220075</v>
      </c>
      <c r="AD63" s="63">
        <v>2473934.02</v>
      </c>
      <c r="AE63" s="63">
        <v>66486.87</v>
      </c>
      <c r="AF63" s="63">
        <v>407669.08</v>
      </c>
      <c r="AG63" s="63">
        <v>172335.02</v>
      </c>
      <c r="AH63" s="63">
        <v>374892.71</v>
      </c>
      <c r="AI63" s="63">
        <v>156298.20000000001</v>
      </c>
      <c r="AJ63" s="63">
        <v>44397.599999999999</v>
      </c>
      <c r="AK63" s="63">
        <v>169761.7</v>
      </c>
      <c r="AL63" s="63">
        <v>446486.91</v>
      </c>
      <c r="AM63" s="63">
        <v>128975.75</v>
      </c>
      <c r="AN63" s="63">
        <v>27760.84</v>
      </c>
      <c r="AO63" s="63">
        <v>34767.589999999997</v>
      </c>
      <c r="AP63" s="63">
        <v>34085153.590000004</v>
      </c>
      <c r="AQ63" s="63">
        <v>2219958.5</v>
      </c>
      <c r="AR63" s="63">
        <v>423263.97</v>
      </c>
      <c r="AS63" s="63">
        <v>817264.63</v>
      </c>
      <c r="AT63" s="63">
        <v>530290.31000000006</v>
      </c>
      <c r="AU63" s="63">
        <v>101047.63</v>
      </c>
      <c r="AV63" s="63">
        <v>2601549.48</v>
      </c>
      <c r="AW63" s="63">
        <v>525473.85</v>
      </c>
      <c r="AX63" s="63">
        <v>397585.75</v>
      </c>
      <c r="AY63" s="63">
        <v>70099.960000000006</v>
      </c>
      <c r="AZ63" s="63">
        <v>71567.429999999993</v>
      </c>
      <c r="BA63" s="63">
        <v>263542.3</v>
      </c>
      <c r="BB63" s="63">
        <v>247513.18</v>
      </c>
      <c r="BC63" s="63">
        <v>262013.69</v>
      </c>
      <c r="BD63" s="63">
        <v>92718</v>
      </c>
      <c r="BE63" s="63">
        <v>797015.77</v>
      </c>
      <c r="BF63" s="63">
        <v>185993.71</v>
      </c>
      <c r="BG63" s="63">
        <v>403364.15</v>
      </c>
      <c r="BH63" s="63">
        <v>40877.43</v>
      </c>
      <c r="BI63" s="63">
        <v>160171.99</v>
      </c>
      <c r="BJ63" s="63">
        <v>154782.32</v>
      </c>
      <c r="BK63" s="63">
        <v>249674.13</v>
      </c>
      <c r="BL63" s="63">
        <v>194178.08</v>
      </c>
      <c r="BM63" s="63">
        <v>15217841.529999999</v>
      </c>
      <c r="BN63" s="63">
        <v>91271.25</v>
      </c>
      <c r="BO63" s="63">
        <v>305763.74</v>
      </c>
      <c r="BP63" s="63">
        <v>223088.21</v>
      </c>
      <c r="BQ63" s="63">
        <v>1200922.69</v>
      </c>
      <c r="BR63" s="63">
        <v>389310.14</v>
      </c>
      <c r="BS63" s="63">
        <v>1374092.83</v>
      </c>
      <c r="BT63" s="60"/>
      <c r="BU63" s="60"/>
      <c r="BV63" s="60"/>
      <c r="BW63" s="60"/>
      <c r="BX63" s="60"/>
      <c r="BY63" s="60"/>
      <c r="BZ63" s="60"/>
      <c r="CA63" s="60"/>
      <c r="CB63" s="60"/>
    </row>
    <row r="64" spans="2:80" hidden="1" outlineLevel="1">
      <c r="B64" s="2">
        <v>56</v>
      </c>
      <c r="C64" s="9">
        <v>5640</v>
      </c>
      <c r="D64" s="122">
        <v>53</v>
      </c>
      <c r="E64" s="9" t="s">
        <v>98</v>
      </c>
      <c r="F64" s="63"/>
      <c r="G64" s="63">
        <f>HLOOKUP($E$3,'2024 Historical'!$C$3:$BC$261,Q64,FALSE)</f>
        <v>649647.52</v>
      </c>
      <c r="H64" s="63">
        <f t="shared" si="1"/>
        <v>781312.98</v>
      </c>
      <c r="I64" s="11"/>
      <c r="J64" s="11"/>
      <c r="K64" s="11"/>
      <c r="L64" s="11"/>
      <c r="M64" s="11"/>
      <c r="N64" s="11"/>
      <c r="O64" s="11"/>
      <c r="P64" s="60"/>
      <c r="Q64" s="174">
        <v>62</v>
      </c>
      <c r="S64" s="63">
        <v>0</v>
      </c>
      <c r="T64" s="63">
        <v>0</v>
      </c>
      <c r="U64" s="63">
        <v>0</v>
      </c>
      <c r="V64" s="63">
        <v>0</v>
      </c>
      <c r="W64" s="63">
        <v>180478.54</v>
      </c>
      <c r="X64" s="63">
        <v>0</v>
      </c>
      <c r="Y64" s="63">
        <v>55752.04</v>
      </c>
      <c r="Z64" s="63">
        <v>5474.77</v>
      </c>
      <c r="AA64" s="63">
        <v>119348.54</v>
      </c>
      <c r="AB64" s="63">
        <v>506324.81</v>
      </c>
      <c r="AC64" s="63">
        <v>0</v>
      </c>
      <c r="AD64" s="63">
        <v>222513.22</v>
      </c>
      <c r="AE64" s="63">
        <v>94212.56</v>
      </c>
      <c r="AF64" s="63">
        <v>0</v>
      </c>
      <c r="AG64" s="63">
        <v>55444.68</v>
      </c>
      <c r="AH64" s="63">
        <v>60402.720000000001</v>
      </c>
      <c r="AI64" s="63">
        <v>0</v>
      </c>
      <c r="AJ64" s="63">
        <v>0</v>
      </c>
      <c r="AK64" s="63">
        <v>0</v>
      </c>
      <c r="AL64" s="63">
        <v>116727.85</v>
      </c>
      <c r="AM64" s="63">
        <v>0</v>
      </c>
      <c r="AN64" s="63">
        <v>0</v>
      </c>
      <c r="AO64" s="63">
        <v>17138.61</v>
      </c>
      <c r="AP64" s="63">
        <v>727224.64</v>
      </c>
      <c r="AQ64" s="63">
        <v>3622488.35</v>
      </c>
      <c r="AR64" s="63">
        <v>194698.7</v>
      </c>
      <c r="AS64" s="63">
        <v>71268.78</v>
      </c>
      <c r="AT64" s="63">
        <v>46209.120000000003</v>
      </c>
      <c r="AU64" s="63">
        <v>2500</v>
      </c>
      <c r="AV64" s="63">
        <v>781312.98</v>
      </c>
      <c r="AW64" s="63">
        <v>0</v>
      </c>
      <c r="AX64" s="63">
        <v>0</v>
      </c>
      <c r="AY64" s="63">
        <v>0</v>
      </c>
      <c r="AZ64" s="63">
        <v>40855.24</v>
      </c>
      <c r="BA64" s="63">
        <v>0</v>
      </c>
      <c r="BB64" s="63">
        <v>0</v>
      </c>
      <c r="BC64" s="63">
        <v>581079.36</v>
      </c>
      <c r="BD64" s="63">
        <v>41638.379999999997</v>
      </c>
      <c r="BE64" s="63">
        <v>214376.83</v>
      </c>
      <c r="BF64" s="63">
        <v>0</v>
      </c>
      <c r="BG64" s="63">
        <v>0</v>
      </c>
      <c r="BH64" s="63">
        <v>8024.14</v>
      </c>
      <c r="BI64" s="63">
        <v>35228.660000000003</v>
      </c>
      <c r="BJ64" s="63">
        <v>18980.939999999999</v>
      </c>
      <c r="BK64" s="63">
        <v>304963.56</v>
      </c>
      <c r="BL64" s="63">
        <v>0</v>
      </c>
      <c r="BM64" s="63">
        <v>3277049.81</v>
      </c>
      <c r="BN64" s="63">
        <v>0</v>
      </c>
      <c r="BO64" s="63">
        <v>0</v>
      </c>
      <c r="BP64" s="63">
        <v>0</v>
      </c>
      <c r="BQ64" s="63">
        <v>10225.549999999999</v>
      </c>
      <c r="BR64" s="63">
        <v>426238.04</v>
      </c>
      <c r="BS64" s="63">
        <v>436737.42</v>
      </c>
      <c r="BT64" s="60"/>
      <c r="BU64" s="60"/>
      <c r="BV64" s="60"/>
      <c r="BW64" s="60"/>
      <c r="BX64" s="60"/>
      <c r="BY64" s="60"/>
      <c r="BZ64" s="60"/>
      <c r="CA64" s="60"/>
      <c r="CB64" s="60"/>
    </row>
    <row r="65" spans="2:80" hidden="1" outlineLevel="1">
      <c r="B65" s="2">
        <v>57</v>
      </c>
      <c r="C65" s="9">
        <v>5645</v>
      </c>
      <c r="D65" s="122">
        <v>54</v>
      </c>
      <c r="E65" s="9" t="s">
        <v>99</v>
      </c>
      <c r="F65" s="63"/>
      <c r="G65" s="63">
        <f>HLOOKUP($E$3,'2024 Historical'!$C$3:$BC$261,Q65,FALSE)</f>
        <v>89587.46</v>
      </c>
      <c r="H65" s="63">
        <f t="shared" si="1"/>
        <v>163053.32999999999</v>
      </c>
      <c r="I65" s="11"/>
      <c r="J65" s="11"/>
      <c r="K65" s="11"/>
      <c r="L65" s="11"/>
      <c r="M65" s="11"/>
      <c r="N65" s="11"/>
      <c r="O65" s="11"/>
      <c r="P65" s="60"/>
      <c r="Q65" s="174">
        <v>63</v>
      </c>
      <c r="S65" s="63">
        <v>-630212.97</v>
      </c>
      <c r="T65" s="63">
        <v>193773.72</v>
      </c>
      <c r="U65" s="63">
        <v>76405.440000000002</v>
      </c>
      <c r="V65" s="63">
        <v>684082</v>
      </c>
      <c r="W65" s="63">
        <v>337421</v>
      </c>
      <c r="X65" s="63">
        <v>1168719.3400000001</v>
      </c>
      <c r="Y65" s="63">
        <v>0</v>
      </c>
      <c r="Z65" s="63">
        <v>0</v>
      </c>
      <c r="AA65" s="63">
        <v>0</v>
      </c>
      <c r="AB65" s="63">
        <v>0</v>
      </c>
      <c r="AC65" s="63">
        <v>212271.09</v>
      </c>
      <c r="AD65" s="63">
        <v>0</v>
      </c>
      <c r="AE65" s="63">
        <v>0</v>
      </c>
      <c r="AF65" s="63">
        <v>948635.92610000004</v>
      </c>
      <c r="AG65" s="63">
        <v>136999.13</v>
      </c>
      <c r="AH65" s="63">
        <v>351180.59</v>
      </c>
      <c r="AI65" s="63">
        <v>102260.43</v>
      </c>
      <c r="AJ65" s="63">
        <v>0</v>
      </c>
      <c r="AK65" s="63">
        <v>10397.629999999999</v>
      </c>
      <c r="AL65" s="63">
        <v>183657.98</v>
      </c>
      <c r="AM65" s="63">
        <v>0</v>
      </c>
      <c r="AN65" s="63">
        <v>24357.360000000001</v>
      </c>
      <c r="AO65" s="63">
        <v>9392.67</v>
      </c>
      <c r="AP65" s="63">
        <v>15027966.74</v>
      </c>
      <c r="AQ65" s="63">
        <v>495820.73</v>
      </c>
      <c r="AR65" s="63">
        <v>25263</v>
      </c>
      <c r="AS65" s="63">
        <v>-16719.060000000001</v>
      </c>
      <c r="AT65" s="63">
        <v>0</v>
      </c>
      <c r="AU65" s="63">
        <v>13770.22</v>
      </c>
      <c r="AV65" s="63">
        <v>163053.32999999999</v>
      </c>
      <c r="AW65" s="63">
        <v>31278</v>
      </c>
      <c r="AX65" s="63">
        <v>113960.72</v>
      </c>
      <c r="AY65" s="63">
        <v>0</v>
      </c>
      <c r="AZ65" s="63">
        <v>49706.33</v>
      </c>
      <c r="BA65" s="63">
        <v>359031.78</v>
      </c>
      <c r="BB65" s="63">
        <v>-2903</v>
      </c>
      <c r="BC65" s="63">
        <v>2326555.7400000002</v>
      </c>
      <c r="BD65" s="63">
        <v>29855.040000000001</v>
      </c>
      <c r="BE65" s="63">
        <v>518790.54</v>
      </c>
      <c r="BF65" s="63">
        <v>199042.29</v>
      </c>
      <c r="BG65" s="63">
        <v>0</v>
      </c>
      <c r="BH65" s="63">
        <v>0</v>
      </c>
      <c r="BI65" s="63">
        <v>0</v>
      </c>
      <c r="BJ65" s="63">
        <v>7716.8</v>
      </c>
      <c r="BK65" s="63">
        <v>1087781.04</v>
      </c>
      <c r="BL65" s="63">
        <v>0</v>
      </c>
      <c r="BM65" s="63">
        <v>0</v>
      </c>
      <c r="BN65" s="63">
        <v>0</v>
      </c>
      <c r="BO65" s="63">
        <v>52209.3</v>
      </c>
      <c r="BP65" s="63">
        <v>26742.48</v>
      </c>
      <c r="BQ65" s="63">
        <v>167368.49</v>
      </c>
      <c r="BR65" s="63">
        <v>18824.2</v>
      </c>
      <c r="BS65" s="63">
        <v>806540.46</v>
      </c>
      <c r="BT65" s="60"/>
      <c r="BU65" s="60"/>
      <c r="BV65" s="60"/>
      <c r="BW65" s="60"/>
      <c r="BX65" s="60"/>
      <c r="BY65" s="60"/>
      <c r="BZ65" s="60"/>
      <c r="CA65" s="60"/>
      <c r="CB65" s="60"/>
    </row>
    <row r="66" spans="2:80" hidden="1" outlineLevel="1">
      <c r="B66" s="2">
        <v>58</v>
      </c>
      <c r="C66" s="9">
        <v>5646</v>
      </c>
      <c r="D66" s="122">
        <v>55</v>
      </c>
      <c r="E66" s="9" t="s">
        <v>100</v>
      </c>
      <c r="F66" s="63"/>
      <c r="G66" s="63">
        <f>HLOOKUP($E$3,'2024 Historical'!$C$3:$BC$261,Q66,FALSE)</f>
        <v>0</v>
      </c>
      <c r="H66" s="63">
        <f t="shared" si="1"/>
        <v>0</v>
      </c>
      <c r="I66" s="11"/>
      <c r="J66" s="11"/>
      <c r="K66" s="11"/>
      <c r="L66" s="11"/>
      <c r="M66" s="11"/>
      <c r="N66" s="11"/>
      <c r="O66" s="11"/>
      <c r="P66" s="60"/>
      <c r="Q66" s="174">
        <v>64</v>
      </c>
      <c r="S66" s="63">
        <v>0</v>
      </c>
      <c r="T66" s="63">
        <v>0</v>
      </c>
      <c r="U66" s="63">
        <v>0</v>
      </c>
      <c r="V66" s="63">
        <v>238796</v>
      </c>
      <c r="W66" s="63">
        <v>0</v>
      </c>
      <c r="X66" s="63">
        <v>0</v>
      </c>
      <c r="Y66" s="63">
        <v>22423.06</v>
      </c>
      <c r="Z66" s="63">
        <v>0</v>
      </c>
      <c r="AA66" s="63">
        <v>0</v>
      </c>
      <c r="AB66" s="63">
        <v>0</v>
      </c>
      <c r="AC66" s="63">
        <v>123460.91</v>
      </c>
      <c r="AD66" s="63">
        <v>1971603.92</v>
      </c>
      <c r="AE66" s="63">
        <v>-451</v>
      </c>
      <c r="AF66" s="63">
        <v>0</v>
      </c>
      <c r="AG66" s="63">
        <v>0</v>
      </c>
      <c r="AH66" s="63">
        <v>0</v>
      </c>
      <c r="AI66" s="63">
        <v>0</v>
      </c>
      <c r="AJ66" s="63">
        <v>501054.42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-21179</v>
      </c>
      <c r="AU66" s="63">
        <v>-8649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0</v>
      </c>
      <c r="BC66" s="63">
        <v>345500.04</v>
      </c>
      <c r="BD66" s="63">
        <v>0</v>
      </c>
      <c r="BE66" s="63">
        <v>0</v>
      </c>
      <c r="BF66" s="63">
        <v>0</v>
      </c>
      <c r="BG66" s="63">
        <v>0</v>
      </c>
      <c r="BH66" s="63">
        <v>21013.01</v>
      </c>
      <c r="BI66" s="63">
        <v>0</v>
      </c>
      <c r="BJ66" s="63">
        <v>10763.54</v>
      </c>
      <c r="BK66" s="63">
        <v>0</v>
      </c>
      <c r="BL66" s="63">
        <v>0</v>
      </c>
      <c r="BM66" s="63">
        <v>0</v>
      </c>
      <c r="BN66" s="63">
        <v>0</v>
      </c>
      <c r="BO66" s="63">
        <v>0</v>
      </c>
      <c r="BP66" s="63">
        <v>0</v>
      </c>
      <c r="BQ66" s="63">
        <v>0</v>
      </c>
      <c r="BR66" s="63">
        <v>0</v>
      </c>
      <c r="BS66" s="63">
        <v>0</v>
      </c>
      <c r="BT66" s="60"/>
      <c r="BU66" s="60"/>
      <c r="BV66" s="60"/>
      <c r="BW66" s="60"/>
      <c r="BX66" s="60"/>
      <c r="BY66" s="60"/>
      <c r="BZ66" s="60"/>
      <c r="CA66" s="60"/>
      <c r="CB66" s="60"/>
    </row>
    <row r="67" spans="2:80" hidden="1" outlineLevel="1">
      <c r="B67" s="2">
        <v>59</v>
      </c>
      <c r="C67" s="9">
        <v>5647</v>
      </c>
      <c r="D67" s="122">
        <v>56</v>
      </c>
      <c r="E67" s="9" t="s">
        <v>101</v>
      </c>
      <c r="F67" s="63"/>
      <c r="G67" s="63">
        <f>HLOOKUP($E$3,'2024 Historical'!$C$3:$BC$261,Q67,FALSE)</f>
        <v>0</v>
      </c>
      <c r="H67" s="63">
        <f t="shared" si="1"/>
        <v>0</v>
      </c>
      <c r="I67" s="11"/>
      <c r="J67" s="11"/>
      <c r="K67" s="11"/>
      <c r="L67" s="11"/>
      <c r="M67" s="11"/>
      <c r="N67" s="11"/>
      <c r="O67" s="11"/>
      <c r="P67" s="60"/>
      <c r="Q67" s="174">
        <v>65</v>
      </c>
      <c r="S67" s="63">
        <v>0</v>
      </c>
      <c r="T67" s="63">
        <v>0</v>
      </c>
      <c r="U67" s="63">
        <v>2131.8000000000002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3">
        <v>117576.94</v>
      </c>
      <c r="BG67" s="63">
        <v>0</v>
      </c>
      <c r="BH67" s="63">
        <v>0</v>
      </c>
      <c r="BI67" s="63">
        <v>0</v>
      </c>
      <c r="BJ67" s="63">
        <v>0</v>
      </c>
      <c r="BK67" s="63">
        <v>0</v>
      </c>
      <c r="BL67" s="63">
        <v>0</v>
      </c>
      <c r="BM67" s="63">
        <v>0</v>
      </c>
      <c r="BN67" s="63">
        <v>0</v>
      </c>
      <c r="BO67" s="63">
        <v>0</v>
      </c>
      <c r="BP67" s="63">
        <v>0</v>
      </c>
      <c r="BQ67" s="63">
        <v>0</v>
      </c>
      <c r="BR67" s="63">
        <v>0</v>
      </c>
      <c r="BS67" s="63">
        <v>0</v>
      </c>
      <c r="BT67" s="60"/>
      <c r="BU67" s="60"/>
      <c r="BV67" s="60"/>
      <c r="BW67" s="60"/>
      <c r="BX67" s="60"/>
      <c r="BY67" s="60"/>
      <c r="BZ67" s="60"/>
      <c r="CA67" s="60"/>
      <c r="CB67" s="60"/>
    </row>
    <row r="68" spans="2:80" hidden="1" outlineLevel="1">
      <c r="B68" s="2">
        <v>60</v>
      </c>
      <c r="C68" s="9">
        <v>5650</v>
      </c>
      <c r="D68" s="122">
        <v>57</v>
      </c>
      <c r="E68" s="9" t="s">
        <v>102</v>
      </c>
      <c r="F68" s="63"/>
      <c r="G68" s="63">
        <f>HLOOKUP($E$3,'2024 Historical'!$C$3:$BC$261,Q68,FALSE)</f>
        <v>0</v>
      </c>
      <c r="H68" s="63">
        <f t="shared" si="1"/>
        <v>0</v>
      </c>
      <c r="I68" s="11"/>
      <c r="J68" s="11"/>
      <c r="K68" s="11"/>
      <c r="L68" s="11"/>
      <c r="M68" s="11"/>
      <c r="N68" s="11"/>
      <c r="O68" s="11"/>
      <c r="P68" s="60"/>
      <c r="Q68" s="174">
        <v>66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3">
        <v>0</v>
      </c>
      <c r="BG68" s="63">
        <v>0</v>
      </c>
      <c r="BH68" s="63">
        <v>0</v>
      </c>
      <c r="BI68" s="63">
        <v>0</v>
      </c>
      <c r="BJ68" s="63">
        <v>0</v>
      </c>
      <c r="BK68" s="63">
        <v>0</v>
      </c>
      <c r="BL68" s="63">
        <v>0</v>
      </c>
      <c r="BM68" s="63">
        <v>0</v>
      </c>
      <c r="BN68" s="63">
        <v>0</v>
      </c>
      <c r="BO68" s="63">
        <v>0</v>
      </c>
      <c r="BP68" s="63">
        <v>0</v>
      </c>
      <c r="BQ68" s="63">
        <v>0</v>
      </c>
      <c r="BR68" s="63">
        <v>0</v>
      </c>
      <c r="BS68" s="63">
        <v>0</v>
      </c>
      <c r="BT68" s="60"/>
      <c r="BU68" s="60"/>
      <c r="BV68" s="60"/>
      <c r="BW68" s="60"/>
      <c r="BX68" s="60"/>
      <c r="BY68" s="60"/>
      <c r="BZ68" s="60"/>
      <c r="CA68" s="60"/>
      <c r="CB68" s="60"/>
    </row>
    <row r="69" spans="2:80" hidden="1" outlineLevel="1">
      <c r="B69" s="2">
        <v>61</v>
      </c>
      <c r="C69" s="9">
        <v>5655</v>
      </c>
      <c r="D69" s="122">
        <v>58</v>
      </c>
      <c r="E69" s="9" t="s">
        <v>103</v>
      </c>
      <c r="F69" s="63"/>
      <c r="G69" s="63">
        <f>HLOOKUP($E$3,'2024 Historical'!$C$3:$BC$261,Q69,FALSE)</f>
        <v>985279.12</v>
      </c>
      <c r="H69" s="63">
        <f t="shared" si="1"/>
        <v>1159811.1599999999</v>
      </c>
      <c r="I69" s="11"/>
      <c r="J69" s="11"/>
      <c r="K69" s="11"/>
      <c r="L69" s="11"/>
      <c r="M69" s="11"/>
      <c r="N69" s="11"/>
      <c r="O69" s="11"/>
      <c r="P69" s="60"/>
      <c r="Q69" s="174">
        <v>67</v>
      </c>
      <c r="S69" s="63">
        <v>3227249.99</v>
      </c>
      <c r="T69" s="63">
        <v>290981.14</v>
      </c>
      <c r="U69" s="63">
        <v>30329.24</v>
      </c>
      <c r="V69" s="63">
        <v>551470</v>
      </c>
      <c r="W69" s="63">
        <v>564325.88</v>
      </c>
      <c r="X69" s="63">
        <v>249209.26</v>
      </c>
      <c r="Y69" s="63">
        <v>170682.83</v>
      </c>
      <c r="Z69" s="63">
        <v>66350.33</v>
      </c>
      <c r="AA69" s="63">
        <v>175387.65</v>
      </c>
      <c r="AB69" s="63">
        <v>2533999.1800000002</v>
      </c>
      <c r="AC69" s="63">
        <v>680826.78</v>
      </c>
      <c r="AD69" s="63">
        <v>509461.58</v>
      </c>
      <c r="AE69" s="63">
        <v>173036.22</v>
      </c>
      <c r="AF69" s="63">
        <v>173638.18</v>
      </c>
      <c r="AG69" s="63">
        <v>588506.31000000006</v>
      </c>
      <c r="AH69" s="63">
        <v>343656.95</v>
      </c>
      <c r="AI69" s="63">
        <v>27084.799999999999</v>
      </c>
      <c r="AJ69" s="63">
        <v>1411808.43</v>
      </c>
      <c r="AK69" s="63">
        <v>146942.22</v>
      </c>
      <c r="AL69" s="63">
        <v>178055.34</v>
      </c>
      <c r="AM69" s="63">
        <v>46591.85</v>
      </c>
      <c r="AN69" s="63">
        <v>64224.35</v>
      </c>
      <c r="AO69" s="63">
        <v>110979.25</v>
      </c>
      <c r="AP69" s="63">
        <v>6004806.0800000001</v>
      </c>
      <c r="AQ69" s="63">
        <v>2574495.85</v>
      </c>
      <c r="AR69" s="63">
        <v>225540.5</v>
      </c>
      <c r="AS69" s="63">
        <v>324718.38</v>
      </c>
      <c r="AT69" s="63">
        <v>152440.85999999999</v>
      </c>
      <c r="AU69" s="63">
        <v>172811.25</v>
      </c>
      <c r="AV69" s="63">
        <v>1159811.1599999999</v>
      </c>
      <c r="AW69" s="63">
        <v>367747.79</v>
      </c>
      <c r="AX69" s="63">
        <v>311025.34000000003</v>
      </c>
      <c r="AY69" s="63">
        <v>388799.37</v>
      </c>
      <c r="AZ69" s="63">
        <v>64092.15</v>
      </c>
      <c r="BA69" s="63">
        <v>439812.86</v>
      </c>
      <c r="BB69" s="63">
        <v>95604.09</v>
      </c>
      <c r="BC69" s="63">
        <v>822222.31</v>
      </c>
      <c r="BD69" s="63">
        <v>105658.31</v>
      </c>
      <c r="BE69" s="63">
        <v>561648.25</v>
      </c>
      <c r="BF69" s="63">
        <v>158032.34</v>
      </c>
      <c r="BG69" s="63">
        <v>542460.91</v>
      </c>
      <c r="BH69" s="63">
        <v>58182.46</v>
      </c>
      <c r="BI69" s="63">
        <v>64518.19</v>
      </c>
      <c r="BJ69" s="63">
        <v>26508.16</v>
      </c>
      <c r="BK69" s="63">
        <v>402337.25</v>
      </c>
      <c r="BL69" s="63">
        <v>81936.800000000003</v>
      </c>
      <c r="BM69" s="63">
        <v>6338072.29</v>
      </c>
      <c r="BN69" s="63">
        <v>152984.35</v>
      </c>
      <c r="BO69" s="63">
        <v>203188.12</v>
      </c>
      <c r="BP69" s="63">
        <v>157693.54</v>
      </c>
      <c r="BQ69" s="63">
        <v>225047.43</v>
      </c>
      <c r="BR69" s="63">
        <v>2003354.91</v>
      </c>
      <c r="BS69" s="63">
        <v>777669.72</v>
      </c>
      <c r="BT69" s="60"/>
      <c r="BU69" s="60"/>
      <c r="BV69" s="60"/>
      <c r="BW69" s="60"/>
      <c r="BX69" s="60"/>
      <c r="BY69" s="60"/>
      <c r="BZ69" s="60"/>
      <c r="CA69" s="60"/>
      <c r="CB69" s="60"/>
    </row>
    <row r="70" spans="2:80" hidden="1" outlineLevel="1">
      <c r="B70" s="2">
        <v>62</v>
      </c>
      <c r="C70" s="9">
        <v>5665</v>
      </c>
      <c r="D70" s="122">
        <v>59</v>
      </c>
      <c r="E70" s="9" t="s">
        <v>104</v>
      </c>
      <c r="F70" s="63"/>
      <c r="G70" s="63">
        <f>HLOOKUP($E$3,'2024 Historical'!$C$3:$BC$261,Q70,FALSE)</f>
        <v>933987.75</v>
      </c>
      <c r="H70" s="63">
        <f t="shared" si="1"/>
        <v>1051280.5900000001</v>
      </c>
      <c r="I70" s="11"/>
      <c r="J70" s="11"/>
      <c r="K70" s="11"/>
      <c r="L70" s="11"/>
      <c r="M70" s="11"/>
      <c r="N70" s="11"/>
      <c r="O70" s="11"/>
      <c r="P70" s="60"/>
      <c r="Q70" s="174">
        <v>68</v>
      </c>
      <c r="S70" s="63">
        <v>4292595.8600000003</v>
      </c>
      <c r="T70" s="63">
        <v>131249.72</v>
      </c>
      <c r="U70" s="63">
        <v>19377.57</v>
      </c>
      <c r="V70" s="63">
        <v>1079996</v>
      </c>
      <c r="W70" s="63">
        <v>927802.7</v>
      </c>
      <c r="X70" s="63">
        <v>961600.45</v>
      </c>
      <c r="Y70" s="63">
        <v>120418.86</v>
      </c>
      <c r="Z70" s="63">
        <v>0</v>
      </c>
      <c r="AA70" s="63">
        <v>21583.599999999999</v>
      </c>
      <c r="AB70" s="63">
        <v>578034.81000000006</v>
      </c>
      <c r="AC70" s="63">
        <v>18999.96</v>
      </c>
      <c r="AD70" s="63">
        <v>155399.95000000001</v>
      </c>
      <c r="AE70" s="63">
        <v>50643.64</v>
      </c>
      <c r="AF70" s="63">
        <v>1044428.37</v>
      </c>
      <c r="AG70" s="63">
        <v>183526.7</v>
      </c>
      <c r="AH70" s="63">
        <v>169506.02</v>
      </c>
      <c r="AI70" s="63">
        <v>74744.800000000003</v>
      </c>
      <c r="AJ70" s="63">
        <v>284058.44</v>
      </c>
      <c r="AK70" s="63">
        <v>104212.88</v>
      </c>
      <c r="AL70" s="63">
        <v>82359.759999999995</v>
      </c>
      <c r="AM70" s="63">
        <v>42710.18</v>
      </c>
      <c r="AN70" s="63">
        <v>0</v>
      </c>
      <c r="AO70" s="63">
        <v>20100</v>
      </c>
      <c r="AP70" s="63">
        <v>-5231976.17</v>
      </c>
      <c r="AQ70" s="63">
        <v>2110774.66</v>
      </c>
      <c r="AR70" s="63">
        <v>173772.72</v>
      </c>
      <c r="AS70" s="63">
        <v>203058.61</v>
      </c>
      <c r="AT70" s="63">
        <v>45504.75</v>
      </c>
      <c r="AU70" s="63">
        <v>1402432</v>
      </c>
      <c r="AV70" s="63">
        <v>1051280.5900000001</v>
      </c>
      <c r="AW70" s="63">
        <v>2020318.59</v>
      </c>
      <c r="AX70" s="63">
        <v>644191.63</v>
      </c>
      <c r="AY70" s="63">
        <v>61213.52</v>
      </c>
      <c r="AZ70" s="63">
        <v>53667.86</v>
      </c>
      <c r="BA70" s="63">
        <v>227413.43</v>
      </c>
      <c r="BB70" s="63">
        <v>20645.88</v>
      </c>
      <c r="BC70" s="63">
        <v>521828.59</v>
      </c>
      <c r="BD70" s="63">
        <v>200958.75</v>
      </c>
      <c r="BE70" s="63">
        <v>876069.05</v>
      </c>
      <c r="BF70" s="63">
        <v>85068.93</v>
      </c>
      <c r="BG70" s="63">
        <v>3425.55</v>
      </c>
      <c r="BH70" s="63">
        <v>53670</v>
      </c>
      <c r="BI70" s="63">
        <v>185177.95</v>
      </c>
      <c r="BJ70" s="63">
        <v>37017.449999999997</v>
      </c>
      <c r="BK70" s="63">
        <v>254363.6</v>
      </c>
      <c r="BL70" s="63">
        <v>439503.1</v>
      </c>
      <c r="BM70" s="63">
        <v>650849.97</v>
      </c>
      <c r="BN70" s="63">
        <v>156266.62</v>
      </c>
      <c r="BO70" s="63">
        <v>165002.71</v>
      </c>
      <c r="BP70" s="63">
        <v>68747.679999999993</v>
      </c>
      <c r="BQ70" s="63">
        <v>202676.94</v>
      </c>
      <c r="BR70" s="63">
        <v>638859.32999999996</v>
      </c>
      <c r="BS70" s="63">
        <v>224962.4</v>
      </c>
      <c r="BT70" s="60"/>
      <c r="BU70" s="60"/>
      <c r="BV70" s="60"/>
      <c r="BW70" s="60"/>
      <c r="BX70" s="60"/>
      <c r="BY70" s="60"/>
      <c r="BZ70" s="60"/>
      <c r="CA70" s="60"/>
      <c r="CB70" s="60"/>
    </row>
    <row r="71" spans="2:80" hidden="1" outlineLevel="1">
      <c r="B71" s="2">
        <v>63</v>
      </c>
      <c r="C71" s="9">
        <v>5670</v>
      </c>
      <c r="D71" s="122">
        <v>60</v>
      </c>
      <c r="E71" s="9" t="s">
        <v>105</v>
      </c>
      <c r="F71" s="63"/>
      <c r="G71" s="63">
        <f>HLOOKUP($E$3,'2024 Historical'!$C$3:$BC$261,Q71,FALSE)</f>
        <v>0</v>
      </c>
      <c r="H71" s="63">
        <f t="shared" si="1"/>
        <v>0</v>
      </c>
      <c r="I71" s="11"/>
      <c r="J71" s="11"/>
      <c r="K71" s="11"/>
      <c r="L71" s="11"/>
      <c r="M71" s="11"/>
      <c r="N71" s="11"/>
      <c r="O71" s="11"/>
      <c r="P71" s="60"/>
      <c r="Q71" s="174">
        <v>69</v>
      </c>
      <c r="S71" s="63">
        <v>0</v>
      </c>
      <c r="T71" s="63">
        <v>111067.13</v>
      </c>
      <c r="U71" s="63">
        <v>0</v>
      </c>
      <c r="V71" s="63">
        <v>0</v>
      </c>
      <c r="W71" s="63">
        <v>0</v>
      </c>
      <c r="X71" s="63">
        <v>547918.28</v>
      </c>
      <c r="Y71" s="63">
        <v>0</v>
      </c>
      <c r="Z71" s="63">
        <v>23000</v>
      </c>
      <c r="AA71" s="63">
        <v>0</v>
      </c>
      <c r="AB71" s="63">
        <v>0</v>
      </c>
      <c r="AC71" s="63">
        <v>0</v>
      </c>
      <c r="AD71" s="63">
        <v>0</v>
      </c>
      <c r="AE71" s="63">
        <v>0</v>
      </c>
      <c r="AF71" s="63">
        <v>255199.94</v>
      </c>
      <c r="AG71" s="63">
        <v>0</v>
      </c>
      <c r="AH71" s="63">
        <v>0</v>
      </c>
      <c r="AI71" s="63">
        <v>18171.12</v>
      </c>
      <c r="AJ71" s="63">
        <v>0</v>
      </c>
      <c r="AK71" s="63">
        <v>0</v>
      </c>
      <c r="AL71" s="63">
        <v>0</v>
      </c>
      <c r="AM71" s="63">
        <v>16992.84</v>
      </c>
      <c r="AN71" s="63">
        <v>17649.48</v>
      </c>
      <c r="AO71" s="63">
        <v>0</v>
      </c>
      <c r="AP71" s="63">
        <v>0</v>
      </c>
      <c r="AQ71" s="63">
        <v>0</v>
      </c>
      <c r="AR71" s="63">
        <v>0</v>
      </c>
      <c r="AS71" s="63">
        <v>275334.77</v>
      </c>
      <c r="AT71" s="63">
        <v>0</v>
      </c>
      <c r="AU71" s="63">
        <v>0</v>
      </c>
      <c r="AV71" s="63">
        <v>0</v>
      </c>
      <c r="AW71" s="63">
        <v>2499.96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4846.2</v>
      </c>
      <c r="BD71" s="63">
        <v>0</v>
      </c>
      <c r="BE71" s="63">
        <v>357313.85</v>
      </c>
      <c r="BF71" s="63">
        <v>13175.28</v>
      </c>
      <c r="BG71" s="63">
        <v>0</v>
      </c>
      <c r="BH71" s="63">
        <v>13800</v>
      </c>
      <c r="BI71" s="63">
        <v>0</v>
      </c>
      <c r="BJ71" s="63">
        <v>21906.61</v>
      </c>
      <c r="BK71" s="63">
        <v>380697.43</v>
      </c>
      <c r="BL71" s="63">
        <v>0</v>
      </c>
      <c r="BM71" s="63">
        <v>24329.58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3">
        <v>0</v>
      </c>
      <c r="BT71" s="60"/>
      <c r="BU71" s="60"/>
      <c r="BV71" s="60"/>
      <c r="BW71" s="60"/>
      <c r="BX71" s="60"/>
      <c r="BY71" s="60"/>
      <c r="BZ71" s="60"/>
      <c r="CA71" s="60"/>
      <c r="CB71" s="60"/>
    </row>
    <row r="72" spans="2:80" hidden="1" outlineLevel="1">
      <c r="B72" s="2">
        <v>64</v>
      </c>
      <c r="C72" s="9">
        <v>5672</v>
      </c>
      <c r="D72" s="122">
        <v>61</v>
      </c>
      <c r="E72" s="9" t="s">
        <v>106</v>
      </c>
      <c r="F72" s="63"/>
      <c r="G72" s="63">
        <f>HLOOKUP($E$3,'2024 Historical'!$C$3:$BC$261,Q72,FALSE)</f>
        <v>0</v>
      </c>
      <c r="H72" s="63">
        <f t="shared" si="1"/>
        <v>0</v>
      </c>
      <c r="I72" s="11"/>
      <c r="J72" s="11"/>
      <c r="K72" s="11"/>
      <c r="L72" s="11"/>
      <c r="M72" s="11"/>
      <c r="N72" s="11"/>
      <c r="O72" s="11"/>
      <c r="P72" s="60"/>
      <c r="Q72" s="174">
        <v>70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11760.9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3">
        <v>0</v>
      </c>
      <c r="BH72" s="63">
        <v>0</v>
      </c>
      <c r="BI72" s="63">
        <v>0</v>
      </c>
      <c r="BJ72" s="63">
        <v>0</v>
      </c>
      <c r="BK72" s="63">
        <v>0</v>
      </c>
      <c r="BL72" s="63">
        <v>0</v>
      </c>
      <c r="BM72" s="63">
        <v>0</v>
      </c>
      <c r="BN72" s="63">
        <v>0</v>
      </c>
      <c r="BO72" s="63">
        <v>0</v>
      </c>
      <c r="BP72" s="63">
        <v>0</v>
      </c>
      <c r="BQ72" s="63">
        <v>0</v>
      </c>
      <c r="BR72" s="63">
        <v>0</v>
      </c>
      <c r="BS72" s="63">
        <v>157500</v>
      </c>
      <c r="BT72" s="60"/>
      <c r="BU72" s="60"/>
      <c r="BV72" s="60"/>
      <c r="BW72" s="60"/>
      <c r="BX72" s="60"/>
      <c r="BY72" s="60"/>
      <c r="BZ72" s="60"/>
      <c r="CA72" s="60"/>
      <c r="CB72" s="60"/>
    </row>
    <row r="73" spans="2:80" hidden="1" outlineLevel="1">
      <c r="B73" s="2">
        <v>65</v>
      </c>
      <c r="C73" s="9">
        <v>5675</v>
      </c>
      <c r="D73" s="122">
        <v>62</v>
      </c>
      <c r="E73" s="9" t="s">
        <v>107</v>
      </c>
      <c r="F73" s="63"/>
      <c r="G73" s="63">
        <f>HLOOKUP($E$3,'2024 Historical'!$C$3:$BC$261,Q73,FALSE)</f>
        <v>758800.14</v>
      </c>
      <c r="H73" s="63">
        <f t="shared" si="1"/>
        <v>757889.64</v>
      </c>
      <c r="I73" s="11"/>
      <c r="J73" s="11"/>
      <c r="K73" s="11"/>
      <c r="L73" s="11"/>
      <c r="M73" s="11"/>
      <c r="N73" s="11"/>
      <c r="O73" s="11"/>
      <c r="P73" s="60"/>
      <c r="Q73" s="174">
        <v>71</v>
      </c>
      <c r="S73" s="63">
        <v>40021493.859999999</v>
      </c>
      <c r="T73" s="63">
        <v>1086783.3899999999</v>
      </c>
      <c r="U73" s="63">
        <v>29774.94</v>
      </c>
      <c r="V73" s="63">
        <v>243307</v>
      </c>
      <c r="W73" s="63">
        <v>863905.31</v>
      </c>
      <c r="X73" s="63">
        <v>-87761.14</v>
      </c>
      <c r="Y73" s="63">
        <v>21768.94</v>
      </c>
      <c r="Z73" s="63">
        <v>0</v>
      </c>
      <c r="AA73" s="63">
        <v>96360.36</v>
      </c>
      <c r="AB73" s="63">
        <v>1747202.97</v>
      </c>
      <c r="AC73" s="63">
        <v>861149.13</v>
      </c>
      <c r="AD73" s="63">
        <v>1916114.93</v>
      </c>
      <c r="AE73" s="63">
        <v>1466.16</v>
      </c>
      <c r="AF73" s="63">
        <v>46405.69</v>
      </c>
      <c r="AG73" s="63">
        <v>532689.82999999996</v>
      </c>
      <c r="AH73" s="63">
        <v>173102.19</v>
      </c>
      <c r="AI73" s="63">
        <v>29368.73</v>
      </c>
      <c r="AJ73" s="63">
        <v>713697.05</v>
      </c>
      <c r="AK73" s="63">
        <v>147127.97</v>
      </c>
      <c r="AL73" s="63">
        <v>770365.54</v>
      </c>
      <c r="AM73" s="63">
        <v>0</v>
      </c>
      <c r="AN73" s="63">
        <v>0</v>
      </c>
      <c r="AO73" s="63">
        <v>27526.67</v>
      </c>
      <c r="AP73" s="63">
        <v>101273660.59999999</v>
      </c>
      <c r="AQ73" s="63">
        <v>7535645.25</v>
      </c>
      <c r="AR73" s="63">
        <v>534894.86</v>
      </c>
      <c r="AS73" s="63">
        <v>112851.69</v>
      </c>
      <c r="AT73" s="63">
        <v>179864.08</v>
      </c>
      <c r="AU73" s="63">
        <v>750678.04</v>
      </c>
      <c r="AV73" s="63">
        <v>757889.64</v>
      </c>
      <c r="AW73" s="63">
        <v>1060001.49</v>
      </c>
      <c r="AX73" s="63">
        <v>1119571.27</v>
      </c>
      <c r="AY73" s="63">
        <v>960582.26</v>
      </c>
      <c r="AZ73" s="63">
        <v>371103.8</v>
      </c>
      <c r="BA73" s="63">
        <v>527086.59</v>
      </c>
      <c r="BB73" s="63">
        <v>0</v>
      </c>
      <c r="BC73" s="63">
        <v>797965.33</v>
      </c>
      <c r="BD73" s="63">
        <v>144939.38</v>
      </c>
      <c r="BE73" s="63">
        <v>467588.61</v>
      </c>
      <c r="BF73" s="63">
        <v>144402.26999999999</v>
      </c>
      <c r="BG73" s="63">
        <v>336971.64</v>
      </c>
      <c r="BH73" s="63">
        <v>20140.7</v>
      </c>
      <c r="BI73" s="63">
        <v>56243.62</v>
      </c>
      <c r="BJ73" s="63">
        <v>12360</v>
      </c>
      <c r="BK73" s="63">
        <v>54527.02</v>
      </c>
      <c r="BL73" s="63">
        <v>0</v>
      </c>
      <c r="BM73" s="63">
        <v>40724259.289999999</v>
      </c>
      <c r="BN73" s="63">
        <v>79755.929999999993</v>
      </c>
      <c r="BO73" s="63">
        <v>0</v>
      </c>
      <c r="BP73" s="63">
        <v>17200</v>
      </c>
      <c r="BQ73" s="63">
        <v>184800.16</v>
      </c>
      <c r="BR73" s="63">
        <v>1653379.77</v>
      </c>
      <c r="BS73" s="63">
        <v>1404254.92</v>
      </c>
      <c r="BT73" s="60"/>
      <c r="BU73" s="60"/>
      <c r="BV73" s="60"/>
      <c r="BW73" s="60"/>
      <c r="BX73" s="60"/>
      <c r="BY73" s="60"/>
      <c r="BZ73" s="60"/>
      <c r="CA73" s="60"/>
      <c r="CB73" s="60"/>
    </row>
    <row r="74" spans="2:80" hidden="1" outlineLevel="1">
      <c r="B74" s="2">
        <v>66</v>
      </c>
      <c r="C74" s="9">
        <v>5680</v>
      </c>
      <c r="D74" s="122">
        <v>63</v>
      </c>
      <c r="E74" s="9" t="s">
        <v>108</v>
      </c>
      <c r="F74" s="63"/>
      <c r="G74" s="63">
        <f>HLOOKUP($E$3,'2024 Historical'!$C$3:$BC$261,Q74,FALSE)</f>
        <v>0</v>
      </c>
      <c r="H74" s="63">
        <f t="shared" ref="H74:H81" si="3">HLOOKUP($E$3,$S$3:$BS$269,Q74,FALSE)</f>
        <v>0</v>
      </c>
      <c r="I74" s="11"/>
      <c r="J74" s="11"/>
      <c r="K74" s="11"/>
      <c r="L74" s="11"/>
      <c r="M74" s="11"/>
      <c r="N74" s="11"/>
      <c r="O74" s="11"/>
      <c r="P74" s="60"/>
      <c r="Q74" s="174">
        <v>72</v>
      </c>
      <c r="S74" s="63">
        <v>510279.56</v>
      </c>
      <c r="T74" s="63">
        <v>20052.669999999998</v>
      </c>
      <c r="U74" s="63">
        <v>0</v>
      </c>
      <c r="V74" s="63">
        <v>0</v>
      </c>
      <c r="W74" s="63">
        <v>0</v>
      </c>
      <c r="X74" s="63">
        <v>17644.259999999998</v>
      </c>
      <c r="Y74" s="63">
        <v>11464.58</v>
      </c>
      <c r="Z74" s="63">
        <v>2213.42</v>
      </c>
      <c r="AA74" s="63">
        <v>0</v>
      </c>
      <c r="AB74" s="63">
        <v>78369.710000000006</v>
      </c>
      <c r="AC74" s="63">
        <v>0</v>
      </c>
      <c r="AD74" s="63">
        <v>43562.98</v>
      </c>
      <c r="AE74" s="63">
        <v>9375.86</v>
      </c>
      <c r="AF74" s="63">
        <v>12718.34</v>
      </c>
      <c r="AG74" s="63">
        <v>14100.58</v>
      </c>
      <c r="AH74" s="63">
        <v>11768.95</v>
      </c>
      <c r="AI74" s="63">
        <v>5479.96</v>
      </c>
      <c r="AJ74" s="63">
        <v>0</v>
      </c>
      <c r="AK74" s="63">
        <v>0</v>
      </c>
      <c r="AL74" s="63">
        <v>0</v>
      </c>
      <c r="AM74" s="63">
        <v>2339.0500000000002</v>
      </c>
      <c r="AN74" s="63">
        <v>1633.83</v>
      </c>
      <c r="AO74" s="63">
        <v>4967.4399999999996</v>
      </c>
      <c r="AP74" s="63">
        <v>0</v>
      </c>
      <c r="AQ74" s="63">
        <v>0</v>
      </c>
      <c r="AR74" s="63">
        <v>14120.27</v>
      </c>
      <c r="AS74" s="63">
        <v>13438.24</v>
      </c>
      <c r="AT74" s="63">
        <v>0</v>
      </c>
      <c r="AU74" s="63">
        <v>33137.26</v>
      </c>
      <c r="AV74" s="63">
        <v>0</v>
      </c>
      <c r="AW74" s="63">
        <v>0</v>
      </c>
      <c r="AX74" s="63">
        <v>0</v>
      </c>
      <c r="AY74" s="63">
        <v>0</v>
      </c>
      <c r="AZ74" s="63">
        <v>5923.59</v>
      </c>
      <c r="BA74" s="63">
        <v>15107.57</v>
      </c>
      <c r="BB74" s="63">
        <v>3952.54</v>
      </c>
      <c r="BC74" s="63">
        <v>42055.6</v>
      </c>
      <c r="BD74" s="63">
        <v>9916.6</v>
      </c>
      <c r="BE74" s="63">
        <v>0</v>
      </c>
      <c r="BF74" s="63">
        <v>7891.89</v>
      </c>
      <c r="BG74" s="63">
        <v>0</v>
      </c>
      <c r="BH74" s="63">
        <v>2999.74</v>
      </c>
      <c r="BI74" s="63">
        <v>3879.28</v>
      </c>
      <c r="BJ74" s="63">
        <v>1748.25</v>
      </c>
      <c r="BK74" s="63">
        <v>0</v>
      </c>
      <c r="BL74" s="63">
        <v>4797.29</v>
      </c>
      <c r="BM74" s="63">
        <v>541967.56000000006</v>
      </c>
      <c r="BN74" s="63">
        <v>7104.85</v>
      </c>
      <c r="BO74" s="63">
        <v>12219.95</v>
      </c>
      <c r="BP74" s="63">
        <v>6009.26</v>
      </c>
      <c r="BQ74" s="63">
        <v>0</v>
      </c>
      <c r="BR74" s="63">
        <v>0</v>
      </c>
      <c r="BS74" s="63">
        <v>12353.49</v>
      </c>
      <c r="BT74" s="60"/>
      <c r="BU74" s="60"/>
      <c r="BV74" s="60"/>
      <c r="BW74" s="60"/>
      <c r="BX74" s="60"/>
      <c r="BY74" s="60"/>
      <c r="BZ74" s="60"/>
      <c r="CA74" s="60"/>
      <c r="CB74" s="60"/>
    </row>
    <row r="75" spans="2:80" collapsed="1">
      <c r="B75" s="2">
        <v>67</v>
      </c>
      <c r="C75" s="10"/>
      <c r="D75" s="122"/>
      <c r="E75" s="13" t="s">
        <v>109</v>
      </c>
      <c r="F75" s="135"/>
      <c r="G75" s="134">
        <f>HLOOKUP($E$3,'2024 Historical'!$C$3:$BC$261,Q75,FALSE)</f>
        <v>19469904.110000003</v>
      </c>
      <c r="H75" s="134">
        <f t="shared" si="3"/>
        <v>22047099.529999997</v>
      </c>
      <c r="I75" s="14"/>
      <c r="J75" s="14"/>
      <c r="K75" s="14"/>
      <c r="L75" s="14"/>
      <c r="M75" s="14"/>
      <c r="N75" s="14"/>
      <c r="O75" s="14"/>
      <c r="P75" s="60"/>
      <c r="Q75" s="174">
        <v>73</v>
      </c>
      <c r="S75" s="134">
        <v>118767746.17</v>
      </c>
      <c r="T75" s="134">
        <v>5726259.1099999994</v>
      </c>
      <c r="U75" s="134">
        <v>506387.56</v>
      </c>
      <c r="V75" s="134">
        <v>6481054</v>
      </c>
      <c r="W75" s="134">
        <v>10592238.57</v>
      </c>
      <c r="X75" s="134">
        <v>4717132.3600000003</v>
      </c>
      <c r="Y75" s="134">
        <v>1410004.4200000002</v>
      </c>
      <c r="Z75" s="134">
        <v>448986.61</v>
      </c>
      <c r="AA75" s="134">
        <v>1460202.9000000001</v>
      </c>
      <c r="AB75" s="134">
        <v>25455686.649999995</v>
      </c>
      <c r="AC75" s="134">
        <v>8366880.1299999999</v>
      </c>
      <c r="AD75" s="134">
        <v>15056695.510000002</v>
      </c>
      <c r="AE75" s="134">
        <v>2741392.7700000005</v>
      </c>
      <c r="AF75" s="134">
        <v>4810623.8401000006</v>
      </c>
      <c r="AG75" s="134">
        <v>4830177.91</v>
      </c>
      <c r="AH75" s="134">
        <v>4559379.78</v>
      </c>
      <c r="AI75" s="134">
        <v>944631.43</v>
      </c>
      <c r="AJ75" s="134">
        <v>6652515</v>
      </c>
      <c r="AK75" s="134">
        <v>1731218.97</v>
      </c>
      <c r="AL75" s="134">
        <v>4798064.1400000006</v>
      </c>
      <c r="AM75" s="134">
        <v>393783.14999999997</v>
      </c>
      <c r="AN75" s="134">
        <v>306751.75999999995</v>
      </c>
      <c r="AO75" s="134">
        <v>512905.03999999986</v>
      </c>
      <c r="AP75" s="134">
        <v>143349386.41</v>
      </c>
      <c r="AQ75" s="134">
        <v>49774282.030000001</v>
      </c>
      <c r="AR75" s="134">
        <v>3952765.98</v>
      </c>
      <c r="AS75" s="134">
        <v>3365459.4099999997</v>
      </c>
      <c r="AT75" s="134">
        <v>1780206.73</v>
      </c>
      <c r="AU75" s="134">
        <v>2727020.59</v>
      </c>
      <c r="AV75" s="134">
        <v>22047099.529999997</v>
      </c>
      <c r="AW75" s="134">
        <v>7903264.5999999996</v>
      </c>
      <c r="AX75" s="134">
        <v>8532975.6099999994</v>
      </c>
      <c r="AY75" s="134">
        <v>7544168.7799999993</v>
      </c>
      <c r="AZ75" s="134">
        <v>1596349.0600000003</v>
      </c>
      <c r="BA75" s="134">
        <v>3811790.5199999991</v>
      </c>
      <c r="BB75" s="134">
        <v>1023116.69</v>
      </c>
      <c r="BC75" s="134">
        <v>6668178.79</v>
      </c>
      <c r="BD75" s="134">
        <v>1636780.65</v>
      </c>
      <c r="BE75" s="134">
        <v>9777971.4899999984</v>
      </c>
      <c r="BF75" s="134">
        <v>1582357.3699999999</v>
      </c>
      <c r="BG75" s="134">
        <v>4263621.78</v>
      </c>
      <c r="BH75" s="134">
        <v>576198.21</v>
      </c>
      <c r="BI75" s="134">
        <v>1462335.23</v>
      </c>
      <c r="BJ75" s="134">
        <v>581536.65999999992</v>
      </c>
      <c r="BK75" s="134">
        <v>6456091.0699999994</v>
      </c>
      <c r="BL75" s="134">
        <v>1488548.51</v>
      </c>
      <c r="BM75" s="134">
        <v>135943701.44</v>
      </c>
      <c r="BN75" s="134">
        <v>1705559.64</v>
      </c>
      <c r="BO75" s="134">
        <v>2414386.5100000002</v>
      </c>
      <c r="BP75" s="134">
        <v>854670.16999999993</v>
      </c>
      <c r="BQ75" s="134">
        <v>4861740.1399999997</v>
      </c>
      <c r="BR75" s="134">
        <v>9936063.1099999994</v>
      </c>
      <c r="BS75" s="134">
        <v>19634778.579999994</v>
      </c>
      <c r="BT75" s="60"/>
      <c r="BU75" s="60"/>
      <c r="BV75" s="60"/>
      <c r="BW75" s="60"/>
      <c r="BX75" s="22"/>
      <c r="BY75" s="22"/>
      <c r="BZ75" s="22"/>
      <c r="CA75" s="22"/>
      <c r="CB75" s="22"/>
    </row>
    <row r="76" spans="2:80" hidden="1" outlineLevel="1">
      <c r="B76" s="2">
        <v>68</v>
      </c>
      <c r="C76" s="9">
        <v>5635</v>
      </c>
      <c r="D76" s="122">
        <v>64</v>
      </c>
      <c r="E76" s="9" t="s">
        <v>110</v>
      </c>
      <c r="F76" s="63"/>
      <c r="G76" s="63">
        <f>HLOOKUP($E$3,'2024 Historical'!$C$3:$BC$261,Q76,FALSE)</f>
        <v>751235.98</v>
      </c>
      <c r="H76" s="63">
        <f t="shared" si="3"/>
        <v>853109.51</v>
      </c>
      <c r="I76" s="11"/>
      <c r="J76" s="11"/>
      <c r="K76" s="11"/>
      <c r="L76" s="11"/>
      <c r="M76" s="11"/>
      <c r="N76" s="11"/>
      <c r="O76" s="11"/>
      <c r="P76" s="60"/>
      <c r="Q76" s="174">
        <v>74</v>
      </c>
      <c r="S76" s="63">
        <v>5927256.7599999998</v>
      </c>
      <c r="T76" s="63">
        <v>121401.03</v>
      </c>
      <c r="U76" s="63">
        <v>13654.7</v>
      </c>
      <c r="V76" s="63">
        <v>340370</v>
      </c>
      <c r="W76" s="63">
        <v>53157.17</v>
      </c>
      <c r="X76" s="63">
        <v>125576.3</v>
      </c>
      <c r="Y76" s="63">
        <v>3897.74</v>
      </c>
      <c r="Z76" s="63">
        <v>8833.02</v>
      </c>
      <c r="AA76" s="63">
        <v>38439.42</v>
      </c>
      <c r="AB76" s="63">
        <v>512639.83</v>
      </c>
      <c r="AC76" s="63">
        <v>227285.17</v>
      </c>
      <c r="AD76" s="63">
        <v>540790.46</v>
      </c>
      <c r="AE76" s="63">
        <v>65221.01</v>
      </c>
      <c r="AF76" s="63">
        <v>112694.95</v>
      </c>
      <c r="AG76" s="63">
        <v>21235.439999999999</v>
      </c>
      <c r="AH76" s="63">
        <v>0</v>
      </c>
      <c r="AI76" s="63">
        <v>14326.97</v>
      </c>
      <c r="AJ76" s="63">
        <v>231726.48</v>
      </c>
      <c r="AK76" s="63">
        <v>76970.33</v>
      </c>
      <c r="AL76" s="63">
        <v>145865.34</v>
      </c>
      <c r="AM76" s="63">
        <v>11545.57</v>
      </c>
      <c r="AN76" s="63">
        <v>11458.06</v>
      </c>
      <c r="AO76" s="63">
        <v>5480.04</v>
      </c>
      <c r="AP76" s="63">
        <v>9258006.4299999997</v>
      </c>
      <c r="AQ76" s="63">
        <v>-0.74</v>
      </c>
      <c r="AR76" s="63">
        <v>140273.78</v>
      </c>
      <c r="AS76" s="63">
        <v>365330.98</v>
      </c>
      <c r="AT76" s="63">
        <v>36633.01</v>
      </c>
      <c r="AU76" s="63">
        <v>82814.77</v>
      </c>
      <c r="AV76" s="63">
        <v>853109.51</v>
      </c>
      <c r="AW76" s="63">
        <v>207121.48</v>
      </c>
      <c r="AX76" s="63">
        <v>326451.24</v>
      </c>
      <c r="AY76" s="63">
        <v>489805.5</v>
      </c>
      <c r="AZ76" s="63">
        <v>54842.18</v>
      </c>
      <c r="BA76" s="63">
        <v>265565.46000000002</v>
      </c>
      <c r="BB76" s="63">
        <v>60269.64</v>
      </c>
      <c r="BC76" s="63">
        <v>235252.56</v>
      </c>
      <c r="BD76" s="63">
        <v>18682.580000000002</v>
      </c>
      <c r="BE76" s="63">
        <v>171799.88</v>
      </c>
      <c r="BF76" s="63">
        <v>42565.75</v>
      </c>
      <c r="BG76" s="63">
        <v>174786.77</v>
      </c>
      <c r="BH76" s="63">
        <v>0</v>
      </c>
      <c r="BI76" s="63">
        <v>37310.160000000003</v>
      </c>
      <c r="BJ76" s="63">
        <v>25353.52</v>
      </c>
      <c r="BK76" s="63">
        <v>76547.929999999993</v>
      </c>
      <c r="BL76" s="63">
        <v>0</v>
      </c>
      <c r="BM76" s="63">
        <v>2020004.25</v>
      </c>
      <c r="BN76" s="63">
        <v>0</v>
      </c>
      <c r="BO76" s="63">
        <v>0</v>
      </c>
      <c r="BP76" s="63">
        <v>73087.56</v>
      </c>
      <c r="BQ76" s="63">
        <v>171251.5</v>
      </c>
      <c r="BR76" s="63">
        <v>475197.78</v>
      </c>
      <c r="BS76" s="63">
        <v>65503.06</v>
      </c>
      <c r="BT76" s="60"/>
      <c r="BU76" s="60"/>
      <c r="BV76" s="60"/>
      <c r="BW76" s="60"/>
      <c r="BX76" s="60"/>
      <c r="BY76" s="60"/>
      <c r="BZ76" s="60"/>
      <c r="CA76" s="60"/>
      <c r="CB76" s="60"/>
    </row>
    <row r="77" spans="2:80" hidden="1" outlineLevel="1">
      <c r="B77" s="2">
        <v>69</v>
      </c>
      <c r="C77" s="9">
        <v>6210</v>
      </c>
      <c r="D77" s="122">
        <v>65</v>
      </c>
      <c r="E77" s="9" t="s">
        <v>111</v>
      </c>
      <c r="F77" s="63"/>
      <c r="G77" s="63">
        <f>HLOOKUP($E$3,'2024 Historical'!$C$3:$BC$261,Q77,FALSE)</f>
        <v>0</v>
      </c>
      <c r="H77" s="63">
        <f t="shared" si="3"/>
        <v>0</v>
      </c>
      <c r="I77" s="11"/>
      <c r="J77" s="11"/>
      <c r="K77" s="11"/>
      <c r="L77" s="11"/>
      <c r="M77" s="11"/>
      <c r="N77" s="11"/>
      <c r="O77" s="11"/>
      <c r="P77" s="60"/>
      <c r="Q77" s="174">
        <v>75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3">
        <v>0</v>
      </c>
      <c r="BG77" s="63">
        <v>0</v>
      </c>
      <c r="BH77" s="63">
        <v>0</v>
      </c>
      <c r="BI77" s="63">
        <v>0</v>
      </c>
      <c r="BJ77" s="63">
        <v>0</v>
      </c>
      <c r="BK77" s="63">
        <v>0</v>
      </c>
      <c r="BL77" s="63">
        <v>0</v>
      </c>
      <c r="BM77" s="63">
        <v>0</v>
      </c>
      <c r="BN77" s="63">
        <v>0</v>
      </c>
      <c r="BO77" s="63">
        <v>0</v>
      </c>
      <c r="BP77" s="63">
        <v>0</v>
      </c>
      <c r="BQ77" s="63">
        <v>0</v>
      </c>
      <c r="BR77" s="63">
        <v>0</v>
      </c>
      <c r="BS77" s="63">
        <v>0</v>
      </c>
      <c r="BT77" s="60"/>
      <c r="BU77" s="60"/>
      <c r="BV77" s="60"/>
      <c r="BW77" s="60"/>
      <c r="BX77" s="60"/>
      <c r="BY77" s="60"/>
      <c r="BZ77" s="60"/>
      <c r="CA77" s="60"/>
      <c r="CB77" s="60"/>
    </row>
    <row r="78" spans="2:80" collapsed="1">
      <c r="B78" s="2">
        <v>70</v>
      </c>
      <c r="D78" s="2"/>
      <c r="E78" s="13" t="s">
        <v>112</v>
      </c>
      <c r="F78" s="135"/>
      <c r="G78" s="63">
        <f>HLOOKUP($E$3,'2024 Historical'!$C$3:$BC$261,Q78,FALSE)</f>
        <v>751235.98</v>
      </c>
      <c r="H78" s="134">
        <f t="shared" si="3"/>
        <v>853109.51</v>
      </c>
      <c r="I78" s="14"/>
      <c r="J78" s="14"/>
      <c r="K78" s="14"/>
      <c r="L78" s="14"/>
      <c r="M78" s="14"/>
      <c r="N78" s="14"/>
      <c r="O78" s="14"/>
      <c r="P78" s="60"/>
      <c r="Q78" s="174">
        <v>76</v>
      </c>
      <c r="S78" s="134">
        <v>5927256.7599999998</v>
      </c>
      <c r="T78" s="134">
        <v>121401.03</v>
      </c>
      <c r="U78" s="134">
        <v>13654.7</v>
      </c>
      <c r="V78" s="134">
        <v>340370</v>
      </c>
      <c r="W78" s="134">
        <v>53157.17</v>
      </c>
      <c r="X78" s="134">
        <v>125576.3</v>
      </c>
      <c r="Y78" s="134">
        <v>3897.74</v>
      </c>
      <c r="Z78" s="134">
        <v>8833.02</v>
      </c>
      <c r="AA78" s="134">
        <v>38439.42</v>
      </c>
      <c r="AB78" s="134">
        <v>512639.83</v>
      </c>
      <c r="AC78" s="134">
        <v>227285.17</v>
      </c>
      <c r="AD78" s="134">
        <v>540790.46</v>
      </c>
      <c r="AE78" s="134">
        <v>65221.01</v>
      </c>
      <c r="AF78" s="134">
        <v>112694.95</v>
      </c>
      <c r="AG78" s="134">
        <v>21235.439999999999</v>
      </c>
      <c r="AH78" s="134">
        <v>0</v>
      </c>
      <c r="AI78" s="134">
        <v>14326.97</v>
      </c>
      <c r="AJ78" s="134">
        <v>231726.48</v>
      </c>
      <c r="AK78" s="134">
        <v>76970.33</v>
      </c>
      <c r="AL78" s="134">
        <v>145865.34</v>
      </c>
      <c r="AM78" s="134">
        <v>11545.57</v>
      </c>
      <c r="AN78" s="134">
        <v>11458.06</v>
      </c>
      <c r="AO78" s="134">
        <v>5480.04</v>
      </c>
      <c r="AP78" s="134">
        <v>9258006.4299999997</v>
      </c>
      <c r="AQ78" s="134">
        <v>-0.74</v>
      </c>
      <c r="AR78" s="134">
        <v>140273.78</v>
      </c>
      <c r="AS78" s="134">
        <v>365330.98</v>
      </c>
      <c r="AT78" s="134">
        <v>36633.01</v>
      </c>
      <c r="AU78" s="134">
        <v>82814.77</v>
      </c>
      <c r="AV78" s="134">
        <v>853109.51</v>
      </c>
      <c r="AW78" s="134">
        <v>207121.48</v>
      </c>
      <c r="AX78" s="134">
        <v>326451.24</v>
      </c>
      <c r="AY78" s="134">
        <v>489805.5</v>
      </c>
      <c r="AZ78" s="134">
        <v>54842.18</v>
      </c>
      <c r="BA78" s="134">
        <v>265565.46000000002</v>
      </c>
      <c r="BB78" s="134">
        <v>60269.64</v>
      </c>
      <c r="BC78" s="134">
        <v>235252.56</v>
      </c>
      <c r="BD78" s="134">
        <v>18682.580000000002</v>
      </c>
      <c r="BE78" s="134">
        <v>171799.88</v>
      </c>
      <c r="BF78" s="134">
        <v>42565.75</v>
      </c>
      <c r="BG78" s="134">
        <v>174786.77</v>
      </c>
      <c r="BH78" s="134">
        <v>0</v>
      </c>
      <c r="BI78" s="134">
        <v>37310.160000000003</v>
      </c>
      <c r="BJ78" s="134">
        <v>25353.52</v>
      </c>
      <c r="BK78" s="134">
        <v>76547.929999999993</v>
      </c>
      <c r="BL78" s="134">
        <v>0</v>
      </c>
      <c r="BM78" s="134">
        <v>2020004.25</v>
      </c>
      <c r="BN78" s="134">
        <v>0</v>
      </c>
      <c r="BO78" s="134">
        <v>0</v>
      </c>
      <c r="BP78" s="134">
        <v>73087.56</v>
      </c>
      <c r="BQ78" s="134">
        <v>171251.5</v>
      </c>
      <c r="BR78" s="134">
        <v>475197.78</v>
      </c>
      <c r="BS78" s="134">
        <v>65503.06</v>
      </c>
      <c r="BT78" s="60"/>
      <c r="BU78" s="60"/>
      <c r="BV78" s="60"/>
      <c r="BW78" s="60"/>
      <c r="BX78" s="22"/>
      <c r="BY78" s="22"/>
      <c r="BZ78" s="22"/>
      <c r="CA78" s="22"/>
      <c r="CB78" s="22"/>
    </row>
    <row r="79" spans="2:80" hidden="1" outlineLevel="1">
      <c r="B79" s="2">
        <v>71</v>
      </c>
      <c r="C79" s="9">
        <v>5515</v>
      </c>
      <c r="D79" s="122">
        <v>46</v>
      </c>
      <c r="E79" s="9" t="s">
        <v>113</v>
      </c>
      <c r="F79" s="63"/>
      <c r="G79" s="63">
        <f>HLOOKUP($E$3,'2024 Historical'!$C$3:$BC$261,Q79,FALSE)</f>
        <v>0</v>
      </c>
      <c r="H79" s="63">
        <f t="shared" si="3"/>
        <v>0</v>
      </c>
      <c r="I79" s="11"/>
      <c r="J79" s="11"/>
      <c r="K79" s="11"/>
      <c r="L79" s="11"/>
      <c r="M79" s="11"/>
      <c r="N79" s="11"/>
      <c r="O79" s="11"/>
      <c r="P79" s="60"/>
      <c r="Q79" s="174">
        <v>77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4223.7299999999996</v>
      </c>
      <c r="AA79" s="63">
        <v>5304.48</v>
      </c>
      <c r="AB79" s="63">
        <v>0</v>
      </c>
      <c r="AC79" s="63">
        <v>0</v>
      </c>
      <c r="AD79" s="63">
        <v>0</v>
      </c>
      <c r="AE79" s="63">
        <v>0</v>
      </c>
      <c r="AF79" s="63">
        <v>32317.22</v>
      </c>
      <c r="AG79" s="63">
        <v>804.3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5962.2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81687.179999999993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178665.46</v>
      </c>
      <c r="BL79" s="63">
        <v>0</v>
      </c>
      <c r="BM79" s="63">
        <v>10712.2</v>
      </c>
      <c r="BN79" s="63">
        <v>0</v>
      </c>
      <c r="BO79" s="63">
        <v>8045.02</v>
      </c>
      <c r="BP79" s="63">
        <v>0</v>
      </c>
      <c r="BQ79" s="63">
        <v>0</v>
      </c>
      <c r="BR79" s="63">
        <v>0</v>
      </c>
      <c r="BS79" s="63">
        <v>0</v>
      </c>
      <c r="BT79" s="60"/>
      <c r="BU79" s="60"/>
      <c r="BV79" s="60"/>
      <c r="BW79" s="60"/>
      <c r="BX79" s="60"/>
      <c r="BY79" s="60"/>
      <c r="BZ79" s="60"/>
      <c r="CA79" s="60"/>
      <c r="CB79" s="60"/>
    </row>
    <row r="80" spans="2:80" collapsed="1">
      <c r="B80" s="2">
        <v>72</v>
      </c>
      <c r="D80" s="12"/>
      <c r="E80" s="13" t="s">
        <v>114</v>
      </c>
      <c r="F80" s="135"/>
      <c r="G80" s="63">
        <f>HLOOKUP($E$3,'2024 Historical'!$C$3:$BC$261,Q80,FALSE)</f>
        <v>0</v>
      </c>
      <c r="H80" s="134">
        <f t="shared" si="3"/>
        <v>0</v>
      </c>
      <c r="I80" s="14"/>
      <c r="J80" s="14"/>
      <c r="K80" s="14"/>
      <c r="L80" s="14"/>
      <c r="M80" s="14"/>
      <c r="N80" s="14"/>
      <c r="O80" s="14"/>
      <c r="P80" s="60"/>
      <c r="Q80" s="174">
        <v>78</v>
      </c>
      <c r="S80" s="134">
        <v>0</v>
      </c>
      <c r="T80" s="134">
        <v>0</v>
      </c>
      <c r="U80" s="134">
        <v>0</v>
      </c>
      <c r="V80" s="134">
        <v>0</v>
      </c>
      <c r="W80" s="134">
        <v>0</v>
      </c>
      <c r="X80" s="134">
        <v>0</v>
      </c>
      <c r="Y80" s="134">
        <v>0</v>
      </c>
      <c r="Z80" s="134">
        <v>4223.7299999999996</v>
      </c>
      <c r="AA80" s="134">
        <v>5304.48</v>
      </c>
      <c r="AB80" s="134">
        <v>0</v>
      </c>
      <c r="AC80" s="134">
        <v>0</v>
      </c>
      <c r="AD80" s="134">
        <v>0</v>
      </c>
      <c r="AE80" s="134">
        <v>0</v>
      </c>
      <c r="AF80" s="134">
        <v>32317.22</v>
      </c>
      <c r="AG80" s="134">
        <v>804.3</v>
      </c>
      <c r="AH80" s="134">
        <v>0</v>
      </c>
      <c r="AI80" s="134">
        <v>0</v>
      </c>
      <c r="AJ80" s="134">
        <v>0</v>
      </c>
      <c r="AK80" s="134">
        <v>0</v>
      </c>
      <c r="AL80" s="134">
        <v>0</v>
      </c>
      <c r="AM80" s="134">
        <v>5962.2</v>
      </c>
      <c r="AN80" s="134">
        <v>0</v>
      </c>
      <c r="AO80" s="134">
        <v>0</v>
      </c>
      <c r="AP80" s="134">
        <v>0</v>
      </c>
      <c r="AQ80" s="134">
        <v>0</v>
      </c>
      <c r="AR80" s="134">
        <v>0</v>
      </c>
      <c r="AS80" s="134">
        <v>0</v>
      </c>
      <c r="AT80" s="134">
        <v>0</v>
      </c>
      <c r="AU80" s="134">
        <v>0</v>
      </c>
      <c r="AV80" s="134">
        <v>0</v>
      </c>
      <c r="AW80" s="134">
        <v>0</v>
      </c>
      <c r="AX80" s="134">
        <v>81687.179999999993</v>
      </c>
      <c r="AY80" s="134">
        <v>0</v>
      </c>
      <c r="AZ80" s="134">
        <v>0</v>
      </c>
      <c r="BA80" s="134">
        <v>0</v>
      </c>
      <c r="BB80" s="134">
        <v>0</v>
      </c>
      <c r="BC80" s="134">
        <v>0</v>
      </c>
      <c r="BD80" s="134">
        <v>0</v>
      </c>
      <c r="BE80" s="134">
        <v>0</v>
      </c>
      <c r="BF80" s="134">
        <v>0</v>
      </c>
      <c r="BG80" s="134">
        <v>0</v>
      </c>
      <c r="BH80" s="134">
        <v>0</v>
      </c>
      <c r="BI80" s="134">
        <v>0</v>
      </c>
      <c r="BJ80" s="134">
        <v>0</v>
      </c>
      <c r="BK80" s="134">
        <v>178665.46</v>
      </c>
      <c r="BL80" s="134">
        <v>0</v>
      </c>
      <c r="BM80" s="134">
        <v>10712.2</v>
      </c>
      <c r="BN80" s="134">
        <v>0</v>
      </c>
      <c r="BO80" s="134">
        <v>8045.02</v>
      </c>
      <c r="BP80" s="134">
        <v>0</v>
      </c>
      <c r="BQ80" s="134">
        <v>0</v>
      </c>
      <c r="BR80" s="134">
        <v>0</v>
      </c>
      <c r="BS80" s="134">
        <v>0</v>
      </c>
      <c r="BT80" s="60"/>
      <c r="BU80" s="60"/>
      <c r="BV80" s="60"/>
      <c r="BW80" s="60"/>
      <c r="BX80" s="22"/>
      <c r="BY80" s="22"/>
      <c r="BZ80" s="22"/>
      <c r="CA80" s="22"/>
      <c r="CB80" s="22"/>
    </row>
    <row r="81" spans="2:80">
      <c r="B81" s="2">
        <v>73</v>
      </c>
      <c r="E81" s="13" t="s">
        <v>116</v>
      </c>
      <c r="F81" s="135"/>
      <c r="G81" s="134">
        <f>HLOOKUP($E$3,'2024 Historical'!$C$3:$BC$261,Q81,FALSE)</f>
        <v>47204907.419999994</v>
      </c>
      <c r="H81" s="134">
        <f t="shared" si="3"/>
        <v>53004771.139999993</v>
      </c>
      <c r="Q81" s="174">
        <v>79</v>
      </c>
      <c r="S81" s="135">
        <v>296391752.00999999</v>
      </c>
      <c r="T81" s="135">
        <v>15321298.199999997</v>
      </c>
      <c r="U81" s="135">
        <v>1262383.23</v>
      </c>
      <c r="V81" s="135">
        <v>15074897</v>
      </c>
      <c r="W81" s="135">
        <v>26137744.390000004</v>
      </c>
      <c r="X81" s="135">
        <v>11304893.18</v>
      </c>
      <c r="Y81" s="135">
        <v>3169576.9300000006</v>
      </c>
      <c r="Z81" s="135">
        <v>855258.75</v>
      </c>
      <c r="AA81" s="135">
        <v>4197642.3600000003</v>
      </c>
      <c r="AB81" s="135">
        <v>57332419.689999998</v>
      </c>
      <c r="AC81" s="135">
        <v>18580261.59</v>
      </c>
      <c r="AD81" s="135">
        <v>31938201.780000001</v>
      </c>
      <c r="AE81" s="135">
        <v>6654658.3100000005</v>
      </c>
      <c r="AF81" s="135">
        <v>9430909.7000999991</v>
      </c>
      <c r="AG81" s="135">
        <v>9420717.7400000002</v>
      </c>
      <c r="AH81" s="135">
        <v>9121339.8300000019</v>
      </c>
      <c r="AI81" s="135">
        <v>2171220.4400000004</v>
      </c>
      <c r="AJ81" s="135">
        <v>19456799.620000001</v>
      </c>
      <c r="AK81" s="135">
        <v>4149311.92</v>
      </c>
      <c r="AL81" s="135">
        <v>8639967.3599699996</v>
      </c>
      <c r="AM81" s="135">
        <v>1528571.85</v>
      </c>
      <c r="AN81" s="135">
        <v>582968.84000000008</v>
      </c>
      <c r="AO81" s="135">
        <v>1240813.6199999999</v>
      </c>
      <c r="AP81" s="135">
        <v>586017729.56999993</v>
      </c>
      <c r="AQ81" s="135">
        <v>114949464.04000001</v>
      </c>
      <c r="AR81" s="135">
        <v>8941962.5599999987</v>
      </c>
      <c r="AS81" s="135">
        <v>9387527.8600000013</v>
      </c>
      <c r="AT81" s="135">
        <v>3290211.57</v>
      </c>
      <c r="AU81" s="135">
        <v>6255527.5499999989</v>
      </c>
      <c r="AV81" s="135">
        <v>53004771.139999993</v>
      </c>
      <c r="AW81" s="135">
        <v>15231773.709999999</v>
      </c>
      <c r="AX81" s="135">
        <v>17561603.599999998</v>
      </c>
      <c r="AY81" s="135">
        <v>23230084.449999999</v>
      </c>
      <c r="AZ81" s="135">
        <v>3937305.9200000004</v>
      </c>
      <c r="BA81" s="135">
        <v>9635038.25</v>
      </c>
      <c r="BB81" s="135">
        <v>3870065.0100000007</v>
      </c>
      <c r="BC81" s="135">
        <v>23241427.619999997</v>
      </c>
      <c r="BD81" s="135">
        <v>4174524.1599999997</v>
      </c>
      <c r="BE81" s="135">
        <v>18035795.979999997</v>
      </c>
      <c r="BF81" s="135">
        <v>4548936.42</v>
      </c>
      <c r="BG81" s="135">
        <v>13084768.579999998</v>
      </c>
      <c r="BH81" s="135">
        <v>1764001.1999999997</v>
      </c>
      <c r="BI81" s="135">
        <v>3237503.52</v>
      </c>
      <c r="BJ81" s="135">
        <v>1686068.7</v>
      </c>
      <c r="BK81" s="135">
        <v>20358580.649999999</v>
      </c>
      <c r="BL81" s="135">
        <v>3232172.2800000003</v>
      </c>
      <c r="BM81" s="135">
        <v>314636164.13999999</v>
      </c>
      <c r="BN81" s="135">
        <v>3961630.46</v>
      </c>
      <c r="BO81" s="135">
        <v>8001521.8499999996</v>
      </c>
      <c r="BP81" s="135">
        <v>2375974.3199999998</v>
      </c>
      <c r="BQ81" s="135">
        <v>8874224.4399999995</v>
      </c>
      <c r="BR81" s="135">
        <v>44590874.570000008</v>
      </c>
      <c r="BS81" s="135">
        <v>38518418.920000002</v>
      </c>
      <c r="BT81" s="60"/>
      <c r="BU81" s="60"/>
      <c r="BV81" s="60"/>
      <c r="BW81" s="60"/>
    </row>
    <row r="82" spans="2:80">
      <c r="B82" s="2">
        <v>74</v>
      </c>
      <c r="E82" s="13"/>
      <c r="F82" s="63"/>
      <c r="G82" s="63"/>
      <c r="H82" s="15"/>
      <c r="I82" s="15"/>
      <c r="J82" s="15"/>
      <c r="K82" s="15"/>
      <c r="L82" s="15"/>
      <c r="M82" s="15"/>
      <c r="N82" s="15"/>
      <c r="O82" s="15"/>
      <c r="P82" s="164"/>
      <c r="Q82" s="174">
        <v>80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0"/>
      <c r="BU82" s="60"/>
      <c r="BV82" s="60"/>
      <c r="BW82" s="60"/>
      <c r="BX82" s="15"/>
      <c r="BY82" s="15"/>
      <c r="BZ82" s="15"/>
      <c r="CA82" s="15"/>
      <c r="CB82" s="15"/>
    </row>
    <row r="83" spans="2:80">
      <c r="B83" s="2">
        <v>75</v>
      </c>
      <c r="C83" s="8" t="s">
        <v>117</v>
      </c>
      <c r="F83" s="63"/>
      <c r="G83" s="63"/>
      <c r="Q83" s="174">
        <v>81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0"/>
      <c r="BU83" s="60"/>
      <c r="BV83" s="60"/>
      <c r="BW83" s="60"/>
    </row>
    <row r="84" spans="2:80" hidden="1" outlineLevel="1">
      <c r="B84" s="2">
        <v>76</v>
      </c>
      <c r="C84" s="9">
        <v>5014</v>
      </c>
      <c r="E84" s="9">
        <v>5014</v>
      </c>
      <c r="F84" s="63"/>
      <c r="G84" s="63">
        <f>HLOOKUP($E$3,'2024 Historical'!$C$3:$BC$261,Q84,FALSE)</f>
        <v>0</v>
      </c>
      <c r="H84" s="63">
        <f t="shared" ref="H84:H88" si="4">HLOOKUP($E$3,$S$3:$BS$269,Q84,FALSE)</f>
        <v>0</v>
      </c>
      <c r="I84" s="6"/>
      <c r="J84" s="6"/>
      <c r="K84" s="6"/>
      <c r="L84" s="6"/>
      <c r="M84" s="6"/>
      <c r="N84" s="6"/>
      <c r="O84" s="6"/>
      <c r="P84" s="63"/>
      <c r="Q84" s="174">
        <v>82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106341.35</v>
      </c>
      <c r="AC84" s="63">
        <v>0</v>
      </c>
      <c r="AD84" s="63">
        <v>316136.95</v>
      </c>
      <c r="AE84" s="63">
        <v>0</v>
      </c>
      <c r="AF84" s="63">
        <v>0</v>
      </c>
      <c r="AG84" s="63">
        <v>0</v>
      </c>
      <c r="AH84" s="63">
        <v>166522.01</v>
      </c>
      <c r="AI84" s="63">
        <v>66938.75</v>
      </c>
      <c r="AJ84" s="63">
        <v>0</v>
      </c>
      <c r="AK84" s="63">
        <v>12221.44</v>
      </c>
      <c r="AL84" s="63">
        <v>21895.02</v>
      </c>
      <c r="AM84" s="63">
        <v>0</v>
      </c>
      <c r="AN84" s="63">
        <v>0</v>
      </c>
      <c r="AO84" s="63">
        <v>18011.419999999998</v>
      </c>
      <c r="AP84" s="63">
        <v>450843.45</v>
      </c>
      <c r="AQ84" s="63">
        <v>1124705.8</v>
      </c>
      <c r="AR84" s="63">
        <v>0</v>
      </c>
      <c r="AS84" s="63">
        <v>0</v>
      </c>
      <c r="AT84" s="63">
        <v>0</v>
      </c>
      <c r="AU84" s="63">
        <v>0</v>
      </c>
      <c r="AV84" s="63">
        <v>0</v>
      </c>
      <c r="AW84" s="63">
        <v>0</v>
      </c>
      <c r="AX84" s="63">
        <v>0</v>
      </c>
      <c r="AY84" s="63">
        <v>3008.84</v>
      </c>
      <c r="AZ84" s="63">
        <v>15197.41</v>
      </c>
      <c r="BA84" s="63">
        <v>0</v>
      </c>
      <c r="BB84" s="63">
        <v>0</v>
      </c>
      <c r="BC84" s="63">
        <v>402106.55</v>
      </c>
      <c r="BD84" s="63">
        <v>0</v>
      </c>
      <c r="BE84" s="63">
        <v>0</v>
      </c>
      <c r="BF84" s="63">
        <v>0</v>
      </c>
      <c r="BG84" s="63">
        <v>49074.26</v>
      </c>
      <c r="BH84" s="63">
        <v>0</v>
      </c>
      <c r="BI84" s="63">
        <v>0</v>
      </c>
      <c r="BJ84" s="63">
        <v>0</v>
      </c>
      <c r="BK84" s="63">
        <v>0</v>
      </c>
      <c r="BL84" s="63">
        <v>0</v>
      </c>
      <c r="BM84" s="63">
        <v>303582.31</v>
      </c>
      <c r="BN84" s="63">
        <v>0</v>
      </c>
      <c r="BO84" s="63">
        <v>0</v>
      </c>
      <c r="BP84" s="63">
        <v>0</v>
      </c>
      <c r="BQ84" s="63">
        <v>0</v>
      </c>
      <c r="BR84" s="63">
        <v>273263.13</v>
      </c>
      <c r="BS84" s="63">
        <v>2736.19</v>
      </c>
      <c r="BT84" s="60"/>
      <c r="BU84" s="60"/>
      <c r="BV84" s="60"/>
      <c r="BW84" s="60"/>
      <c r="BX84" s="6"/>
      <c r="BY84" s="6"/>
      <c r="BZ84" s="6"/>
      <c r="CA84" s="6"/>
      <c r="CB84" s="6"/>
    </row>
    <row r="85" spans="2:80" hidden="1" outlineLevel="1">
      <c r="B85" s="2">
        <v>77</v>
      </c>
      <c r="C85" s="9">
        <v>5015</v>
      </c>
      <c r="E85" s="9">
        <v>5015</v>
      </c>
      <c r="F85" s="63"/>
      <c r="G85" s="63">
        <f>HLOOKUP($E$3,'2024 Historical'!$C$3:$BC$261,Q85,FALSE)</f>
        <v>0</v>
      </c>
      <c r="H85" s="63">
        <f t="shared" si="4"/>
        <v>0</v>
      </c>
      <c r="I85" s="6"/>
      <c r="J85" s="6"/>
      <c r="K85" s="6"/>
      <c r="L85" s="6"/>
      <c r="M85" s="6"/>
      <c r="N85" s="6"/>
      <c r="O85" s="6"/>
      <c r="P85" s="63"/>
      <c r="Q85" s="174">
        <v>83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230375.9</v>
      </c>
      <c r="AC85" s="63">
        <v>0</v>
      </c>
      <c r="AD85" s="63">
        <v>17674.330000000002</v>
      </c>
      <c r="AE85" s="63">
        <v>0</v>
      </c>
      <c r="AF85" s="63">
        <v>0</v>
      </c>
      <c r="AG85" s="63">
        <v>0</v>
      </c>
      <c r="AH85" s="63">
        <v>79529.119999999995</v>
      </c>
      <c r="AI85" s="63">
        <v>33218</v>
      </c>
      <c r="AJ85" s="63">
        <v>0</v>
      </c>
      <c r="AK85" s="63">
        <v>98122.84</v>
      </c>
      <c r="AL85" s="63">
        <v>20507.259999999998</v>
      </c>
      <c r="AM85" s="63">
        <v>0</v>
      </c>
      <c r="AN85" s="63">
        <v>0</v>
      </c>
      <c r="AO85" s="63">
        <v>10892.73</v>
      </c>
      <c r="AP85" s="63">
        <v>121683.44</v>
      </c>
      <c r="AQ85" s="63">
        <v>1239287.1399999999</v>
      </c>
      <c r="AR85" s="63">
        <v>0</v>
      </c>
      <c r="AS85" s="63">
        <v>0</v>
      </c>
      <c r="AT85" s="63">
        <v>0</v>
      </c>
      <c r="AU85" s="63">
        <v>0</v>
      </c>
      <c r="AV85" s="63">
        <v>0</v>
      </c>
      <c r="AW85" s="63">
        <v>0</v>
      </c>
      <c r="AX85" s="63">
        <v>0</v>
      </c>
      <c r="AY85" s="63">
        <v>138811.13</v>
      </c>
      <c r="AZ85" s="63">
        <v>13200</v>
      </c>
      <c r="BA85" s="63">
        <v>0</v>
      </c>
      <c r="BB85" s="63">
        <v>0</v>
      </c>
      <c r="BC85" s="63">
        <v>41480.379999999997</v>
      </c>
      <c r="BD85" s="63">
        <v>0</v>
      </c>
      <c r="BE85" s="63">
        <v>0</v>
      </c>
      <c r="BF85" s="63">
        <v>0</v>
      </c>
      <c r="BG85" s="63">
        <v>20770</v>
      </c>
      <c r="BH85" s="63">
        <v>0</v>
      </c>
      <c r="BI85" s="63">
        <v>0</v>
      </c>
      <c r="BJ85" s="63">
        <v>0</v>
      </c>
      <c r="BK85" s="63">
        <v>28534.67</v>
      </c>
      <c r="BL85" s="63">
        <v>0</v>
      </c>
      <c r="BM85" s="63">
        <v>955188.34</v>
      </c>
      <c r="BN85" s="63">
        <v>0</v>
      </c>
      <c r="BO85" s="63">
        <v>0</v>
      </c>
      <c r="BP85" s="63">
        <v>0</v>
      </c>
      <c r="BQ85" s="63">
        <v>0</v>
      </c>
      <c r="BR85" s="63">
        <v>643113.06999999995</v>
      </c>
      <c r="BS85" s="63">
        <v>252872.98</v>
      </c>
      <c r="BT85" s="60"/>
      <c r="BU85" s="60"/>
      <c r="BV85" s="60"/>
      <c r="BW85" s="60"/>
      <c r="BX85" s="6"/>
      <c r="BY85" s="6"/>
      <c r="BZ85" s="6"/>
      <c r="CA85" s="6"/>
      <c r="CB85" s="6"/>
    </row>
    <row r="86" spans="2:80" hidden="1" outlineLevel="1">
      <c r="B86" s="2">
        <v>78</v>
      </c>
      <c r="C86" s="9">
        <v>5112</v>
      </c>
      <c r="E86" s="9">
        <v>5112</v>
      </c>
      <c r="F86" s="63"/>
      <c r="G86" s="63">
        <f>HLOOKUP($E$3,'2024 Historical'!$C$3:$BC$261,Q86,FALSE)</f>
        <v>0</v>
      </c>
      <c r="H86" s="63">
        <f t="shared" si="4"/>
        <v>0</v>
      </c>
      <c r="I86" s="6"/>
      <c r="J86" s="6"/>
      <c r="K86" s="6"/>
      <c r="L86" s="6"/>
      <c r="M86" s="6"/>
      <c r="N86" s="6"/>
      <c r="O86" s="6"/>
      <c r="P86" s="63"/>
      <c r="Q86" s="174">
        <v>84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19851.810000000001</v>
      </c>
      <c r="AC86" s="63">
        <v>0</v>
      </c>
      <c r="AD86" s="63">
        <v>875080.89</v>
      </c>
      <c r="AE86" s="63">
        <v>0</v>
      </c>
      <c r="AF86" s="63">
        <v>0</v>
      </c>
      <c r="AG86" s="63">
        <v>0</v>
      </c>
      <c r="AH86" s="63">
        <v>49486.44</v>
      </c>
      <c r="AI86" s="63">
        <v>13300.61</v>
      </c>
      <c r="AJ86" s="63">
        <v>0</v>
      </c>
      <c r="AK86" s="63">
        <v>19342.55</v>
      </c>
      <c r="AL86" s="63">
        <v>0</v>
      </c>
      <c r="AM86" s="63">
        <v>0</v>
      </c>
      <c r="AN86" s="63">
        <v>0</v>
      </c>
      <c r="AO86" s="63">
        <v>0</v>
      </c>
      <c r="AP86" s="63">
        <v>1404671.66</v>
      </c>
      <c r="AQ86" s="63">
        <v>552924.04</v>
      </c>
      <c r="AR86" s="63">
        <v>0</v>
      </c>
      <c r="AS86" s="63">
        <v>0</v>
      </c>
      <c r="AT86" s="63">
        <v>0</v>
      </c>
      <c r="AU86" s="63">
        <v>0</v>
      </c>
      <c r="AV86" s="63">
        <v>0</v>
      </c>
      <c r="AW86" s="63">
        <v>0</v>
      </c>
      <c r="AX86" s="63">
        <v>0</v>
      </c>
      <c r="AY86" s="63">
        <v>124006.52</v>
      </c>
      <c r="AZ86" s="63">
        <v>84588.45</v>
      </c>
      <c r="BA86" s="63">
        <v>0</v>
      </c>
      <c r="BB86" s="63">
        <v>2734.93</v>
      </c>
      <c r="BC86" s="63">
        <v>170981.32</v>
      </c>
      <c r="BD86" s="63">
        <v>0</v>
      </c>
      <c r="BE86" s="63">
        <v>0</v>
      </c>
      <c r="BF86" s="63">
        <v>0</v>
      </c>
      <c r="BG86" s="63">
        <v>82119.72</v>
      </c>
      <c r="BH86" s="63">
        <v>0</v>
      </c>
      <c r="BI86" s="63">
        <v>0</v>
      </c>
      <c r="BJ86" s="63">
        <v>0</v>
      </c>
      <c r="BK86" s="63">
        <v>14777.02</v>
      </c>
      <c r="BL86" s="63">
        <v>0</v>
      </c>
      <c r="BM86" s="63">
        <v>1105257.2</v>
      </c>
      <c r="BN86" s="63">
        <v>0</v>
      </c>
      <c r="BO86" s="63">
        <v>0</v>
      </c>
      <c r="BP86" s="63">
        <v>0</v>
      </c>
      <c r="BQ86" s="63">
        <v>0</v>
      </c>
      <c r="BR86" s="63">
        <v>134039.81</v>
      </c>
      <c r="BS86" s="63">
        <v>2829.02</v>
      </c>
      <c r="BT86" s="60"/>
      <c r="BU86" s="60"/>
      <c r="BV86" s="60"/>
      <c r="BW86" s="60"/>
      <c r="BX86" s="6"/>
      <c r="BY86" s="6"/>
      <c r="BZ86" s="6"/>
      <c r="CA86" s="6"/>
      <c r="CB86" s="6"/>
    </row>
    <row r="87" spans="2:80" collapsed="1">
      <c r="B87" s="2">
        <v>79</v>
      </c>
      <c r="E87" s="9" t="s">
        <v>119</v>
      </c>
      <c r="F87" s="63"/>
      <c r="G87" s="63">
        <f>HLOOKUP($E$3,'2024 Historical'!$C$3:$BC$261,Q87,FALSE)</f>
        <v>0</v>
      </c>
      <c r="H87" s="63">
        <f t="shared" si="4"/>
        <v>0</v>
      </c>
      <c r="I87" s="16"/>
      <c r="J87" s="16"/>
      <c r="K87" s="16"/>
      <c r="L87" s="16"/>
      <c r="M87" s="16"/>
      <c r="N87" s="16"/>
      <c r="O87" s="16"/>
      <c r="P87" s="63"/>
      <c r="Q87" s="174">
        <v>85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356569.06</v>
      </c>
      <c r="AC87" s="6">
        <v>0</v>
      </c>
      <c r="AD87" s="6">
        <v>1208892.17</v>
      </c>
      <c r="AE87" s="6">
        <v>0</v>
      </c>
      <c r="AF87" s="6">
        <v>0</v>
      </c>
      <c r="AG87" s="6">
        <v>0</v>
      </c>
      <c r="AH87" s="6">
        <v>295537.57</v>
      </c>
      <c r="AI87" s="6">
        <v>113457.36</v>
      </c>
      <c r="AJ87" s="6">
        <v>0</v>
      </c>
      <c r="AK87" s="6">
        <v>129686.83</v>
      </c>
      <c r="AL87" s="6">
        <v>42402.28</v>
      </c>
      <c r="AM87" s="6">
        <v>0</v>
      </c>
      <c r="AN87" s="6">
        <v>0</v>
      </c>
      <c r="AO87" s="6">
        <v>28904.149999999998</v>
      </c>
      <c r="AP87" s="6">
        <v>1977198.5499999998</v>
      </c>
      <c r="AQ87" s="6">
        <v>2916916.98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265826.49</v>
      </c>
      <c r="AZ87" s="6">
        <v>112985.86</v>
      </c>
      <c r="BA87" s="6">
        <v>0</v>
      </c>
      <c r="BB87" s="6">
        <v>2734.93</v>
      </c>
      <c r="BC87" s="6">
        <v>614568.25</v>
      </c>
      <c r="BD87" s="6">
        <v>0</v>
      </c>
      <c r="BE87" s="6">
        <v>0</v>
      </c>
      <c r="BF87" s="6">
        <v>0</v>
      </c>
      <c r="BG87" s="6">
        <v>151963.98000000001</v>
      </c>
      <c r="BH87" s="6">
        <v>0</v>
      </c>
      <c r="BI87" s="6">
        <v>0</v>
      </c>
      <c r="BJ87" s="6">
        <v>0</v>
      </c>
      <c r="BK87" s="6">
        <v>43311.69</v>
      </c>
      <c r="BL87" s="6">
        <v>0</v>
      </c>
      <c r="BM87" s="6">
        <v>2364027.8499999996</v>
      </c>
      <c r="BN87" s="6">
        <v>0</v>
      </c>
      <c r="BO87" s="6">
        <v>0</v>
      </c>
      <c r="BP87" s="6">
        <v>0</v>
      </c>
      <c r="BQ87" s="6">
        <v>0</v>
      </c>
      <c r="BR87" s="6">
        <v>1050416.01</v>
      </c>
      <c r="BS87" s="6">
        <v>258438.19</v>
      </c>
      <c r="BT87" s="60"/>
      <c r="BU87" s="60"/>
      <c r="BV87" s="60"/>
      <c r="BW87" s="60"/>
      <c r="BX87" s="6"/>
      <c r="BY87" s="6"/>
      <c r="BZ87" s="6"/>
      <c r="CA87" s="6"/>
      <c r="CB87" s="6"/>
    </row>
    <row r="88" spans="2:80" ht="14.45" customHeight="1" thickBot="1">
      <c r="B88" s="2">
        <v>80</v>
      </c>
      <c r="E88" s="9" t="s">
        <v>41</v>
      </c>
      <c r="F88" s="63"/>
      <c r="G88" s="63">
        <f>HLOOKUP($E$3,'2024 Historical'!$C$3:$BC$261,Q88,FALSE)</f>
        <v>20994.780000000002</v>
      </c>
      <c r="H88" s="63">
        <f t="shared" si="4"/>
        <v>21142.440000000002</v>
      </c>
      <c r="I88" s="16"/>
      <c r="J88" s="16"/>
      <c r="K88" s="16"/>
      <c r="L88" s="16"/>
      <c r="M88" s="16"/>
      <c r="N88" s="16"/>
      <c r="O88" s="16"/>
      <c r="P88" s="63"/>
      <c r="Q88" s="174">
        <v>86</v>
      </c>
      <c r="S88" s="6">
        <v>208290.25</v>
      </c>
      <c r="T88" s="6">
        <v>0</v>
      </c>
      <c r="U88" s="6">
        <v>0</v>
      </c>
      <c r="V88" s="6">
        <v>75536.39</v>
      </c>
      <c r="W88" s="6">
        <v>0</v>
      </c>
      <c r="X88" s="6">
        <v>5011.0800000000008</v>
      </c>
      <c r="Y88" s="6">
        <v>52647.840000000004</v>
      </c>
      <c r="Z88" s="6">
        <v>5011.0800000000008</v>
      </c>
      <c r="AA88" s="6">
        <v>35427.22</v>
      </c>
      <c r="AB88" s="6">
        <v>402460.89</v>
      </c>
      <c r="AC88" s="6">
        <v>220845.62999999995</v>
      </c>
      <c r="AD88" s="6">
        <v>0</v>
      </c>
      <c r="AE88" s="6">
        <v>72243.200000000012</v>
      </c>
      <c r="AF88" s="6">
        <v>44415.740000000005</v>
      </c>
      <c r="AG88" s="6">
        <v>25347.72</v>
      </c>
      <c r="AH88" s="6">
        <v>50109.760000000009</v>
      </c>
      <c r="AI88" s="6">
        <v>0</v>
      </c>
      <c r="AJ88" s="6">
        <v>54747.520000000004</v>
      </c>
      <c r="AK88" s="6">
        <v>0</v>
      </c>
      <c r="AL88" s="6">
        <v>0</v>
      </c>
      <c r="AM88" s="6">
        <v>10022.160000000002</v>
      </c>
      <c r="AN88" s="6">
        <v>105370.82000000002</v>
      </c>
      <c r="AO88" s="6">
        <v>5011.0800000000008</v>
      </c>
      <c r="AP88" s="6">
        <v>0</v>
      </c>
      <c r="AQ88" s="6">
        <v>137975.21100000001</v>
      </c>
      <c r="AR88" s="6">
        <v>139199.99</v>
      </c>
      <c r="AS88" s="6">
        <v>0</v>
      </c>
      <c r="AT88" s="6">
        <v>0</v>
      </c>
      <c r="AU88" s="6">
        <v>331702.61</v>
      </c>
      <c r="AV88" s="6">
        <v>21142.440000000002</v>
      </c>
      <c r="AW88" s="6">
        <v>0</v>
      </c>
      <c r="AX88" s="6">
        <v>92792.540000000008</v>
      </c>
      <c r="AY88" s="6">
        <v>117921.21</v>
      </c>
      <c r="AZ88" s="6">
        <v>0</v>
      </c>
      <c r="BA88" s="6">
        <v>122379.93950000001</v>
      </c>
      <c r="BB88" s="6">
        <v>110525.28300000002</v>
      </c>
      <c r="BC88" s="6">
        <v>0</v>
      </c>
      <c r="BD88" s="6">
        <v>61578.86</v>
      </c>
      <c r="BE88" s="6">
        <v>0</v>
      </c>
      <c r="BF88" s="6">
        <v>88454.830000000016</v>
      </c>
      <c r="BG88" s="6">
        <v>0</v>
      </c>
      <c r="BH88" s="6">
        <v>15033.240000000003</v>
      </c>
      <c r="BI88" s="6">
        <v>51891.26</v>
      </c>
      <c r="BJ88" s="6">
        <v>10022.160000000002</v>
      </c>
      <c r="BK88" s="6">
        <v>0</v>
      </c>
      <c r="BL88" s="6">
        <v>0</v>
      </c>
      <c r="BM88" s="6">
        <v>0</v>
      </c>
      <c r="BN88" s="6">
        <v>28307.25</v>
      </c>
      <c r="BO88" s="6">
        <v>0</v>
      </c>
      <c r="BP88" s="6">
        <v>8552.9600000000009</v>
      </c>
      <c r="BQ88" s="6">
        <v>125865.69</v>
      </c>
      <c r="BR88" s="6">
        <v>10022.160000000002</v>
      </c>
      <c r="BS88" s="6">
        <v>0</v>
      </c>
      <c r="BT88" s="60"/>
      <c r="BU88" s="60"/>
      <c r="BV88" s="60"/>
      <c r="BW88" s="60"/>
      <c r="BX88" s="6"/>
      <c r="BY88" s="6"/>
      <c r="BZ88" s="6"/>
      <c r="CA88" s="6"/>
      <c r="CB88" s="6"/>
    </row>
    <row r="89" spans="2:80" ht="13.5" thickBot="1">
      <c r="B89" s="2">
        <v>81</v>
      </c>
      <c r="E89" s="13" t="s">
        <v>184</v>
      </c>
      <c r="F89" s="63"/>
      <c r="G89" s="63">
        <f>HLOOKUP($E$3,'2024 Historical'!$C$3:$BC$261,Q89,FALSE)</f>
        <v>47225902.199999996</v>
      </c>
      <c r="H89" s="63">
        <f>HLOOKUP($E$3,$S$3:$BS$269,Q89,FALSE)</f>
        <v>53025913.579999991</v>
      </c>
      <c r="I89" s="107">
        <f>'Model Inputs'!I31</f>
        <v>57486055.47781232</v>
      </c>
      <c r="J89" s="108">
        <f>'Model Inputs'!J31</f>
        <v>62506242.75</v>
      </c>
      <c r="K89" s="108">
        <f>'Model Inputs'!K31</f>
        <v>62506242.75</v>
      </c>
      <c r="L89" s="108">
        <f>'Model Inputs'!L31</f>
        <v>62506242.75</v>
      </c>
      <c r="M89" s="108">
        <f>'Model Inputs'!M31</f>
        <v>62506242.75</v>
      </c>
      <c r="N89" s="109">
        <f>'Model Inputs'!N31</f>
        <v>62506242.75</v>
      </c>
      <c r="O89" s="109">
        <f>'Model Inputs'!O31</f>
        <v>62506242.75</v>
      </c>
      <c r="P89" s="38">
        <v>11</v>
      </c>
      <c r="Q89" s="174">
        <v>87</v>
      </c>
      <c r="S89" s="135">
        <v>296600042.25999999</v>
      </c>
      <c r="T89" s="135">
        <v>15321298.199999997</v>
      </c>
      <c r="U89" s="135">
        <v>1262383.23</v>
      </c>
      <c r="V89" s="135">
        <v>15150433.390000001</v>
      </c>
      <c r="W89" s="135">
        <v>26137744.390000004</v>
      </c>
      <c r="X89" s="135">
        <v>11309904.26</v>
      </c>
      <c r="Y89" s="135">
        <v>3222224.7700000005</v>
      </c>
      <c r="Z89" s="135">
        <v>860269.83</v>
      </c>
      <c r="AA89" s="135">
        <v>4233069.58</v>
      </c>
      <c r="AB89" s="135">
        <v>57378311.519999996</v>
      </c>
      <c r="AC89" s="135">
        <v>18801107.219999999</v>
      </c>
      <c r="AD89" s="135">
        <v>30729309.609999999</v>
      </c>
      <c r="AE89" s="135">
        <v>6726901.5100000007</v>
      </c>
      <c r="AF89" s="135">
        <v>9475325.4400999993</v>
      </c>
      <c r="AG89" s="135">
        <v>9446065.4600000009</v>
      </c>
      <c r="AH89" s="135">
        <v>8875912.0200000014</v>
      </c>
      <c r="AI89" s="135">
        <v>2057763.0800000003</v>
      </c>
      <c r="AJ89" s="135">
        <v>19511547.140000001</v>
      </c>
      <c r="AK89" s="135">
        <v>4019625.09</v>
      </c>
      <c r="AL89" s="135">
        <v>8597565.0799700003</v>
      </c>
      <c r="AM89" s="135">
        <v>1538594.01</v>
      </c>
      <c r="AN89" s="135">
        <v>688339.66000000015</v>
      </c>
      <c r="AO89" s="135">
        <v>1216920.55</v>
      </c>
      <c r="AP89" s="135">
        <v>584040531.01999998</v>
      </c>
      <c r="AQ89" s="135">
        <v>112170522.271</v>
      </c>
      <c r="AR89" s="135">
        <v>9081162.5499999989</v>
      </c>
      <c r="AS89" s="135">
        <v>9387527.8600000013</v>
      </c>
      <c r="AT89" s="135">
        <v>3290211.57</v>
      </c>
      <c r="AU89" s="135">
        <v>6587230.1599999992</v>
      </c>
      <c r="AV89" s="135">
        <v>53025913.579999991</v>
      </c>
      <c r="AW89" s="135">
        <v>15231773.709999999</v>
      </c>
      <c r="AX89" s="135">
        <v>17654396.139999997</v>
      </c>
      <c r="AY89" s="135">
        <v>23082179.170000002</v>
      </c>
      <c r="AZ89" s="135">
        <v>3824320.0600000005</v>
      </c>
      <c r="BA89" s="135">
        <v>9757418.1895000003</v>
      </c>
      <c r="BB89" s="135">
        <v>3977855.3630000004</v>
      </c>
      <c r="BC89" s="135">
        <v>22626859.369999997</v>
      </c>
      <c r="BD89" s="135">
        <v>4236103.0199999996</v>
      </c>
      <c r="BE89" s="135">
        <v>18035795.979999997</v>
      </c>
      <c r="BF89" s="135">
        <v>4637391.25</v>
      </c>
      <c r="BG89" s="135">
        <v>12932804.599999998</v>
      </c>
      <c r="BH89" s="135">
        <v>1779034.4399999997</v>
      </c>
      <c r="BI89" s="135">
        <v>3289394.78</v>
      </c>
      <c r="BJ89" s="135">
        <v>1696090.8599999999</v>
      </c>
      <c r="BK89" s="135">
        <v>20315268.959999997</v>
      </c>
      <c r="BL89" s="135">
        <v>3232172.2800000003</v>
      </c>
      <c r="BM89" s="135">
        <v>312272136.28999996</v>
      </c>
      <c r="BN89" s="135">
        <v>3989937.71</v>
      </c>
      <c r="BO89" s="135">
        <v>8001521.8499999996</v>
      </c>
      <c r="BP89" s="135">
        <v>2384527.2799999998</v>
      </c>
      <c r="BQ89" s="135">
        <v>9000090.129999999</v>
      </c>
      <c r="BR89" s="135">
        <v>43550480.720000006</v>
      </c>
      <c r="BS89" s="135">
        <v>38259980.730000004</v>
      </c>
      <c r="BT89" s="60"/>
      <c r="BU89" s="60"/>
      <c r="BV89" s="60"/>
      <c r="BW89" s="60"/>
      <c r="BX89" s="15"/>
      <c r="BY89" s="15"/>
      <c r="BZ89" s="15"/>
      <c r="CA89" s="15"/>
      <c r="CB89" s="15"/>
    </row>
    <row r="90" spans="2:80">
      <c r="B90" s="2">
        <v>82</v>
      </c>
      <c r="Q90" s="174">
        <v>88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0"/>
      <c r="BU90" s="60"/>
      <c r="BV90" s="60"/>
      <c r="BW90" s="60"/>
    </row>
    <row r="91" spans="2:80" ht="13.5" thickBot="1">
      <c r="B91" s="2">
        <v>83</v>
      </c>
      <c r="C91" s="8" t="s">
        <v>9</v>
      </c>
      <c r="D91" s="8"/>
      <c r="Q91" s="174">
        <v>89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0"/>
      <c r="BU91" s="60"/>
      <c r="BV91" s="60"/>
      <c r="BW91" s="60"/>
    </row>
    <row r="92" spans="2:80" ht="13.5" thickBot="1">
      <c r="B92" s="2">
        <v>84</v>
      </c>
      <c r="E92" s="9" t="s">
        <v>10</v>
      </c>
      <c r="F92" s="63"/>
      <c r="G92" s="63">
        <f>HLOOKUP($E$3,'2024 Historical'!$C$3:$BC$261,Q92,FALSE)</f>
        <v>47406387.340000004</v>
      </c>
      <c r="H92" s="63">
        <f>HLOOKUP($E$3,$S$3:$BS$269,Q92,FALSE)</f>
        <v>52408922.200000003</v>
      </c>
      <c r="I92" s="107">
        <f>'Model Inputs'!I9</f>
        <v>56988500</v>
      </c>
      <c r="J92" s="108">
        <f>'Model Inputs'!J9</f>
        <v>66069400</v>
      </c>
      <c r="K92" s="108">
        <f>'Model Inputs'!K9</f>
        <v>66069400</v>
      </c>
      <c r="L92" s="108">
        <f>'Model Inputs'!L9</f>
        <v>66069400</v>
      </c>
      <c r="M92" s="108">
        <f>'Model Inputs'!M9</f>
        <v>66069400</v>
      </c>
      <c r="N92" s="108">
        <f>'Model Inputs'!N9</f>
        <v>66069400</v>
      </c>
      <c r="O92" s="109">
        <f>'Model Inputs'!O9</f>
        <v>66069400</v>
      </c>
      <c r="P92" s="38">
        <v>1</v>
      </c>
      <c r="Q92" s="174">
        <v>90</v>
      </c>
      <c r="S92" s="6">
        <v>534983447.5</v>
      </c>
      <c r="T92" s="6">
        <v>41973000</v>
      </c>
      <c r="U92" s="6">
        <v>1149788.28</v>
      </c>
      <c r="V92" s="6">
        <v>14086481</v>
      </c>
      <c r="W92" s="6">
        <v>20935951.210000001</v>
      </c>
      <c r="X92" s="6">
        <v>18906000</v>
      </c>
      <c r="Y92" s="6">
        <v>1523029.96</v>
      </c>
      <c r="Z92" s="6">
        <v>61025.5</v>
      </c>
      <c r="AA92" s="6">
        <v>1736964.79</v>
      </c>
      <c r="AB92" s="6">
        <v>79562708.030000001</v>
      </c>
      <c r="AC92" s="6">
        <v>27840072.359999999</v>
      </c>
      <c r="AD92" s="6">
        <v>27752462.59</v>
      </c>
      <c r="AE92" s="6">
        <v>6702721.4400000004</v>
      </c>
      <c r="AF92" s="6">
        <v>8622699</v>
      </c>
      <c r="AG92" s="6">
        <v>9716076.5999999996</v>
      </c>
      <c r="AH92" s="6">
        <v>8942034</v>
      </c>
      <c r="AI92" s="6">
        <v>793483.11</v>
      </c>
      <c r="AJ92" s="6">
        <v>15005771.68</v>
      </c>
      <c r="AK92" s="6">
        <v>3155719.48</v>
      </c>
      <c r="AL92" s="6">
        <v>8158134</v>
      </c>
      <c r="AM92" s="6">
        <v>360476.97</v>
      </c>
      <c r="AN92" s="6">
        <v>142696.72</v>
      </c>
      <c r="AO92" s="6">
        <v>291372.83</v>
      </c>
      <c r="AP92" s="6">
        <v>1410993979.23</v>
      </c>
      <c r="AQ92" s="6">
        <v>182204979.08000001</v>
      </c>
      <c r="AR92" s="6">
        <v>37324279.159999996</v>
      </c>
      <c r="AS92" s="6">
        <v>3720574.35</v>
      </c>
      <c r="AT92" s="6">
        <v>3414329.21</v>
      </c>
      <c r="AU92" s="6">
        <v>4203540.58</v>
      </c>
      <c r="AV92" s="6">
        <v>52408922.200000003</v>
      </c>
      <c r="AW92" s="6">
        <v>14387445</v>
      </c>
      <c r="AX92" s="6">
        <v>14704176</v>
      </c>
      <c r="AY92" s="6">
        <v>20011439.829999998</v>
      </c>
      <c r="AZ92" s="6">
        <v>3444586.1</v>
      </c>
      <c r="BA92" s="6">
        <v>8836807.2100000009</v>
      </c>
      <c r="BB92" s="6">
        <v>1554474.63</v>
      </c>
      <c r="BC92" s="6">
        <v>40738619</v>
      </c>
      <c r="BD92" s="6">
        <v>2891060.34</v>
      </c>
      <c r="BE92" s="6">
        <v>20424915.77</v>
      </c>
      <c r="BF92" s="6">
        <v>2697187.69</v>
      </c>
      <c r="BG92" s="6">
        <v>9008257.2400000002</v>
      </c>
      <c r="BH92" s="6">
        <v>1267522.28</v>
      </c>
      <c r="BI92" s="6">
        <v>1546075.09</v>
      </c>
      <c r="BJ92" s="6">
        <v>383237.34</v>
      </c>
      <c r="BK92" s="6">
        <v>19558081.43</v>
      </c>
      <c r="BL92" s="6">
        <v>3303744.07</v>
      </c>
      <c r="BM92" s="6">
        <v>763081884.36000001</v>
      </c>
      <c r="BN92" s="6">
        <v>2869061.12</v>
      </c>
      <c r="BO92" s="6">
        <v>8237348.6100000003</v>
      </c>
      <c r="BP92" s="6">
        <v>996839.64</v>
      </c>
      <c r="BQ92" s="6">
        <v>12855808</v>
      </c>
      <c r="BR92" s="6">
        <v>44144705.200000003</v>
      </c>
      <c r="BS92" s="6">
        <v>46748874.659999996</v>
      </c>
      <c r="BT92" s="60"/>
      <c r="BU92" s="60"/>
      <c r="BV92" s="60"/>
      <c r="BW92" s="60"/>
      <c r="BX92" s="6"/>
      <c r="BY92" s="6"/>
      <c r="BZ92" s="6"/>
      <c r="CA92" s="6"/>
      <c r="CB92" s="6"/>
    </row>
    <row r="93" spans="2:80" ht="13.5" thickBot="1">
      <c r="B93" s="2">
        <v>85</v>
      </c>
      <c r="E93" s="9" t="s">
        <v>12</v>
      </c>
      <c r="F93" s="63"/>
      <c r="G93" s="63">
        <f>HLOOKUP($E$3,'2024 Historical'!$C$3:$BC$261,Q93,FALSE)</f>
        <v>0</v>
      </c>
      <c r="H93" s="63">
        <f>HLOOKUP($E$3,$S$3:$BS$269,Q93,FALSE)</f>
        <v>0</v>
      </c>
      <c r="I93" s="107">
        <f>'Model Inputs'!I10</f>
        <v>0</v>
      </c>
      <c r="J93" s="108">
        <f>'Model Inputs'!J10</f>
        <v>0</v>
      </c>
      <c r="K93" s="108">
        <f>'Model Inputs'!K10</f>
        <v>0</v>
      </c>
      <c r="L93" s="108">
        <f>'Model Inputs'!L10</f>
        <v>0</v>
      </c>
      <c r="M93" s="108">
        <f>'Model Inputs'!M10</f>
        <v>0</v>
      </c>
      <c r="N93" s="108">
        <f>'Model Inputs'!N10</f>
        <v>0</v>
      </c>
      <c r="O93" s="109">
        <f>'Model Inputs'!O10</f>
        <v>0</v>
      </c>
      <c r="P93" s="38">
        <v>2</v>
      </c>
      <c r="Q93" s="174">
        <v>91</v>
      </c>
      <c r="S93" s="6">
        <v>3954753.46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23413.16</v>
      </c>
      <c r="AC93" s="6">
        <v>0</v>
      </c>
      <c r="AD93" s="6">
        <v>2330.86</v>
      </c>
      <c r="AE93" s="6">
        <v>0</v>
      </c>
      <c r="AF93" s="6">
        <v>0</v>
      </c>
      <c r="AG93" s="6">
        <v>0</v>
      </c>
      <c r="AH93" s="6">
        <v>292238</v>
      </c>
      <c r="AI93" s="6">
        <v>32440.37</v>
      </c>
      <c r="AJ93" s="6">
        <v>0</v>
      </c>
      <c r="AK93" s="6">
        <v>159172.85999999999</v>
      </c>
      <c r="AL93" s="6">
        <v>0</v>
      </c>
      <c r="AM93" s="6">
        <v>0</v>
      </c>
      <c r="AN93" s="6">
        <v>0</v>
      </c>
      <c r="AO93" s="6">
        <v>11000</v>
      </c>
      <c r="AP93" s="6">
        <v>4113418.33</v>
      </c>
      <c r="AQ93" s="6">
        <v>10721902.189999999</v>
      </c>
      <c r="AR93" s="6">
        <v>0</v>
      </c>
      <c r="AS93" s="6">
        <v>0</v>
      </c>
      <c r="AT93" s="6">
        <v>26294</v>
      </c>
      <c r="AU93" s="6">
        <v>0</v>
      </c>
      <c r="AV93" s="6">
        <v>0</v>
      </c>
      <c r="AW93" s="6">
        <v>0</v>
      </c>
      <c r="AX93" s="6">
        <v>0</v>
      </c>
      <c r="AY93" s="6">
        <v>469285.24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65254.29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2882598.45</v>
      </c>
      <c r="BS93" s="6">
        <v>0</v>
      </c>
      <c r="BT93" s="60"/>
      <c r="BU93" s="60"/>
      <c r="BV93" s="60"/>
      <c r="BW93" s="60"/>
      <c r="BX93" s="6"/>
      <c r="BY93" s="6"/>
      <c r="BZ93" s="6"/>
      <c r="CA93" s="6"/>
      <c r="CB93" s="6"/>
    </row>
    <row r="94" spans="2:80">
      <c r="B94" s="2">
        <v>86</v>
      </c>
      <c r="Q94" s="174">
        <v>92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0"/>
      <c r="BU94" s="60"/>
      <c r="BV94" s="60"/>
      <c r="BW94" s="60"/>
    </row>
    <row r="95" spans="2:80" ht="13.5" thickBot="1">
      <c r="B95" s="2">
        <v>87</v>
      </c>
      <c r="C95" s="8" t="s">
        <v>13</v>
      </c>
      <c r="D95" s="8"/>
      <c r="Q95" s="174">
        <v>93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0"/>
      <c r="BU95" s="60"/>
      <c r="BV95" s="60"/>
      <c r="BW95" s="60"/>
    </row>
    <row r="96" spans="2:80" ht="13.5" thickBot="1">
      <c r="B96" s="2">
        <v>88</v>
      </c>
      <c r="E96" t="s">
        <v>14</v>
      </c>
      <c r="F96" s="63"/>
      <c r="G96" s="63">
        <f>HLOOKUP($E$3,'2024 Historical'!$C$3:$BC$261,Q96,FALSE)</f>
        <v>168224</v>
      </c>
      <c r="H96" s="63">
        <f>HLOOKUP($E$3,$S$3:$BS$269,Q96,FALSE)</f>
        <v>169144</v>
      </c>
      <c r="I96" s="107">
        <f>'Model Inputs'!I13</f>
        <v>170131</v>
      </c>
      <c r="J96" s="108">
        <f>'Model Inputs'!J13</f>
        <v>171569</v>
      </c>
      <c r="K96" s="108">
        <f>'Model Inputs'!K13</f>
        <v>171569</v>
      </c>
      <c r="L96" s="108">
        <f>'Model Inputs'!L13</f>
        <v>171569</v>
      </c>
      <c r="M96" s="108">
        <f>'Model Inputs'!M13</f>
        <v>171569</v>
      </c>
      <c r="N96" s="108">
        <f>'Model Inputs'!N13</f>
        <v>171569</v>
      </c>
      <c r="O96" s="109">
        <f>'Model Inputs'!O13</f>
        <v>171569</v>
      </c>
      <c r="P96" s="63">
        <v>3</v>
      </c>
      <c r="Q96" s="174">
        <v>94</v>
      </c>
      <c r="S96" s="6">
        <v>1091413</v>
      </c>
      <c r="T96" s="6">
        <v>12602</v>
      </c>
      <c r="U96" s="6">
        <v>1620</v>
      </c>
      <c r="V96" s="6">
        <v>37582</v>
      </c>
      <c r="W96" s="6">
        <v>69674</v>
      </c>
      <c r="X96" s="6">
        <v>31133</v>
      </c>
      <c r="Y96" s="6">
        <v>7679</v>
      </c>
      <c r="Z96" s="6">
        <v>2750</v>
      </c>
      <c r="AA96" s="6">
        <v>12803</v>
      </c>
      <c r="AB96" s="6">
        <v>180526</v>
      </c>
      <c r="AC96" s="6">
        <v>63997</v>
      </c>
      <c r="AD96" s="6">
        <v>92488</v>
      </c>
      <c r="AE96" s="6">
        <v>19129</v>
      </c>
      <c r="AF96" s="6">
        <v>25293</v>
      </c>
      <c r="AG96" s="6">
        <v>31749</v>
      </c>
      <c r="AH96" s="6">
        <v>22867</v>
      </c>
      <c r="AI96" s="6">
        <v>3746</v>
      </c>
      <c r="AJ96" s="6">
        <v>48392</v>
      </c>
      <c r="AK96" s="6">
        <v>11956</v>
      </c>
      <c r="AL96" s="6">
        <v>23174</v>
      </c>
      <c r="AM96" s="6">
        <v>2690</v>
      </c>
      <c r="AN96" s="6">
        <v>1293</v>
      </c>
      <c r="AO96" s="6">
        <v>5647</v>
      </c>
      <c r="AP96" s="6">
        <v>1489686</v>
      </c>
      <c r="AQ96" s="6">
        <v>376506</v>
      </c>
      <c r="AR96" s="6">
        <v>24347</v>
      </c>
      <c r="AS96" s="6">
        <v>28488</v>
      </c>
      <c r="AT96" s="6">
        <v>11508</v>
      </c>
      <c r="AU96" s="6">
        <v>14908</v>
      </c>
      <c r="AV96" s="6">
        <v>169144</v>
      </c>
      <c r="AW96" s="6">
        <v>44892</v>
      </c>
      <c r="AX96" s="6">
        <v>45125</v>
      </c>
      <c r="AY96" s="6">
        <v>59682</v>
      </c>
      <c r="AZ96" s="6">
        <v>10113</v>
      </c>
      <c r="BA96" s="6">
        <v>27926</v>
      </c>
      <c r="BB96" s="6">
        <v>5950</v>
      </c>
      <c r="BC96" s="6">
        <v>80715</v>
      </c>
      <c r="BD96" s="6">
        <v>13034</v>
      </c>
      <c r="BE96" s="6">
        <v>63363</v>
      </c>
      <c r="BF96" s="6">
        <v>11819</v>
      </c>
      <c r="BG96" s="6">
        <v>34245</v>
      </c>
      <c r="BH96" s="6">
        <v>4428</v>
      </c>
      <c r="BI96" s="6">
        <v>6123</v>
      </c>
      <c r="BJ96" s="6">
        <v>2997</v>
      </c>
      <c r="BK96" s="6">
        <v>57559</v>
      </c>
      <c r="BL96" s="6">
        <v>8634</v>
      </c>
      <c r="BM96" s="6">
        <v>797081</v>
      </c>
      <c r="BN96" s="6">
        <v>15696</v>
      </c>
      <c r="BO96" s="6">
        <v>26550</v>
      </c>
      <c r="BP96" s="6">
        <v>4492</v>
      </c>
      <c r="BQ96" s="6">
        <v>24992</v>
      </c>
      <c r="BR96" s="6">
        <v>164365</v>
      </c>
      <c r="BS96" s="6">
        <v>116508</v>
      </c>
      <c r="BT96" s="60"/>
      <c r="BU96" s="60"/>
      <c r="BV96" s="60"/>
      <c r="BW96" s="60"/>
      <c r="BX96" s="6"/>
      <c r="BY96" s="6"/>
      <c r="BZ96" s="6"/>
      <c r="CA96" s="6"/>
      <c r="CB96" s="6"/>
    </row>
    <row r="97" spans="1:80" ht="13.5" thickBot="1">
      <c r="B97" s="2">
        <v>89</v>
      </c>
      <c r="E97" t="s">
        <v>15</v>
      </c>
      <c r="F97" s="63"/>
      <c r="G97" s="63">
        <f>HLOOKUP($E$3,'2024 Historical'!$C$3:$BC$261,Q97,FALSE)</f>
        <v>3231684900.1933999</v>
      </c>
      <c r="H97" s="63">
        <f t="shared" ref="H97:H99" si="5">HLOOKUP($E$3,$S$3:$BS$269,Q97,FALSE)</f>
        <v>3295938396.3200002</v>
      </c>
      <c r="I97" s="107">
        <f>'Model Inputs'!I14</f>
        <v>3299626511</v>
      </c>
      <c r="J97" s="108">
        <f>'Model Inputs'!J14</f>
        <v>3335463424</v>
      </c>
      <c r="K97" s="108">
        <f>'Model Inputs'!K14</f>
        <v>3335463424</v>
      </c>
      <c r="L97" s="108">
        <f>'Model Inputs'!L14</f>
        <v>3335463424</v>
      </c>
      <c r="M97" s="108">
        <f>'Model Inputs'!M14</f>
        <v>3335463424</v>
      </c>
      <c r="N97" s="108">
        <f>'Model Inputs'!N14</f>
        <v>3335463424</v>
      </c>
      <c r="O97" s="109">
        <f>'Model Inputs'!O14</f>
        <v>3335463424</v>
      </c>
      <c r="P97" s="63">
        <v>4</v>
      </c>
      <c r="Q97" s="174">
        <v>95</v>
      </c>
      <c r="S97" s="6">
        <v>27726986949.608501</v>
      </c>
      <c r="T97" s="6">
        <v>291054356.30000001</v>
      </c>
      <c r="U97" s="6">
        <v>29739690.23</v>
      </c>
      <c r="V97" s="6">
        <v>981915120</v>
      </c>
      <c r="W97" s="6">
        <v>1523440217</v>
      </c>
      <c r="X97" s="6">
        <v>500180987.05000001</v>
      </c>
      <c r="Y97" s="6">
        <v>153473015.90000001</v>
      </c>
      <c r="Z97" s="6">
        <v>30792919</v>
      </c>
      <c r="AA97" s="6">
        <v>236036718.25999999</v>
      </c>
      <c r="AB97" s="6">
        <v>3703862439</v>
      </c>
      <c r="AC97" s="6">
        <v>1276948466.01</v>
      </c>
      <c r="AD97" s="6">
        <v>2188388574.8499999</v>
      </c>
      <c r="AE97" s="6">
        <v>330342363.75</v>
      </c>
      <c r="AF97" s="6">
        <v>655725446.20000005</v>
      </c>
      <c r="AG97" s="6">
        <v>587288059.84000003</v>
      </c>
      <c r="AH97" s="6">
        <v>621707366.17999995</v>
      </c>
      <c r="AI97" s="6">
        <v>71972789.310000002</v>
      </c>
      <c r="AJ97" s="6">
        <v>871076537.55999994</v>
      </c>
      <c r="AK97" s="6">
        <v>263461795.78999999</v>
      </c>
      <c r="AL97" s="6">
        <v>528422256</v>
      </c>
      <c r="AM97" s="6">
        <v>74499669.349999994</v>
      </c>
      <c r="AN97" s="6">
        <v>20188013</v>
      </c>
      <c r="AO97" s="6">
        <v>145550063.25999999</v>
      </c>
      <c r="AP97" s="6">
        <v>40351095666.265198</v>
      </c>
      <c r="AQ97" s="6">
        <v>7543050903.1999998</v>
      </c>
      <c r="AR97" s="6">
        <v>336574424.54000002</v>
      </c>
      <c r="AS97" s="6">
        <v>678946331.84000003</v>
      </c>
      <c r="AT97" s="6">
        <v>240532496.46000001</v>
      </c>
      <c r="AU97" s="6">
        <v>313285032.38999999</v>
      </c>
      <c r="AV97" s="6">
        <v>3295938396.3200002</v>
      </c>
      <c r="AW97" s="6">
        <v>1005521599.52</v>
      </c>
      <c r="AX97" s="6">
        <v>859416632.61000001</v>
      </c>
      <c r="AY97" s="6">
        <v>1325392803.3699999</v>
      </c>
      <c r="AZ97" s="6">
        <v>305722709.94999999</v>
      </c>
      <c r="BA97" s="6">
        <v>556265219.05999994</v>
      </c>
      <c r="BB97" s="6">
        <v>109485270.11</v>
      </c>
      <c r="BC97" s="6">
        <v>1741644719.921</v>
      </c>
      <c r="BD97" s="6">
        <v>271134066.05000001</v>
      </c>
      <c r="BE97" s="6">
        <v>1145737053.5913</v>
      </c>
      <c r="BF97" s="6">
        <v>193825198</v>
      </c>
      <c r="BG97" s="6">
        <v>617059203.044312</v>
      </c>
      <c r="BH97" s="6">
        <v>88702039</v>
      </c>
      <c r="BI97" s="6">
        <v>107488472</v>
      </c>
      <c r="BJ97" s="6">
        <v>83675271.079999998</v>
      </c>
      <c r="BK97" s="6">
        <v>968350179.34000003</v>
      </c>
      <c r="BL97" s="6">
        <v>191016525</v>
      </c>
      <c r="BM97" s="6">
        <v>24452507764.028</v>
      </c>
      <c r="BN97" s="6">
        <v>157994149</v>
      </c>
      <c r="BO97" s="6">
        <v>397514692.07999998</v>
      </c>
      <c r="BP97" s="6">
        <v>112243058.02</v>
      </c>
      <c r="BQ97" s="6">
        <v>449697179.44</v>
      </c>
      <c r="BR97" s="6">
        <v>3380739444.8727999</v>
      </c>
      <c r="BS97" s="6">
        <v>3026561589.04</v>
      </c>
      <c r="BT97" s="60"/>
      <c r="BU97" s="60"/>
      <c r="BV97" s="60"/>
      <c r="BW97" s="60"/>
      <c r="BX97" s="6"/>
      <c r="BY97" s="6"/>
      <c r="BZ97" s="6"/>
      <c r="CA97" s="6"/>
      <c r="CB97" s="6"/>
    </row>
    <row r="98" spans="1:80" ht="13.5" thickBot="1">
      <c r="B98" s="2">
        <v>90</v>
      </c>
      <c r="E98" t="s">
        <v>16</v>
      </c>
      <c r="F98" s="63"/>
      <c r="G98" s="63">
        <f>HLOOKUP($E$3,'2024 Historical'!$C$3:$BC$261,Q98,FALSE)</f>
        <v>673584</v>
      </c>
      <c r="H98" s="63">
        <f t="shared" si="5"/>
        <v>714451</v>
      </c>
      <c r="I98" s="107">
        <f>'Model Inputs'!I15</f>
        <v>714451</v>
      </c>
      <c r="J98" s="108">
        <f>'Model Inputs'!J15</f>
        <v>714451</v>
      </c>
      <c r="K98" s="108">
        <f>'Model Inputs'!K15</f>
        <v>714451</v>
      </c>
      <c r="L98" s="108">
        <f>'Model Inputs'!L15</f>
        <v>714451</v>
      </c>
      <c r="M98" s="108">
        <f>'Model Inputs'!M15</f>
        <v>714451</v>
      </c>
      <c r="N98" s="108">
        <f>'Model Inputs'!N15</f>
        <v>714451</v>
      </c>
      <c r="O98" s="109">
        <f>'Model Inputs'!O15</f>
        <v>714451</v>
      </c>
      <c r="P98" s="63">
        <v>5</v>
      </c>
      <c r="Q98" s="174">
        <v>96</v>
      </c>
      <c r="S98" s="6">
        <v>5780902</v>
      </c>
      <c r="T98" s="6">
        <v>55498</v>
      </c>
      <c r="U98" s="6">
        <v>6352</v>
      </c>
      <c r="V98" s="6">
        <v>174388</v>
      </c>
      <c r="W98" s="6">
        <v>359352</v>
      </c>
      <c r="X98" s="6">
        <v>110706</v>
      </c>
      <c r="Y98" s="6">
        <v>31484</v>
      </c>
      <c r="Z98" s="6">
        <v>7781</v>
      </c>
      <c r="AA98" s="6">
        <v>58704</v>
      </c>
      <c r="AB98" s="6">
        <v>752109</v>
      </c>
      <c r="AC98" s="6">
        <v>262182</v>
      </c>
      <c r="AD98" s="6">
        <v>449400</v>
      </c>
      <c r="AE98" s="6">
        <v>66631</v>
      </c>
      <c r="AF98" s="6">
        <v>106630</v>
      </c>
      <c r="AG98" s="6">
        <v>123981</v>
      </c>
      <c r="AH98" s="6">
        <v>114813</v>
      </c>
      <c r="AI98" s="6">
        <v>16123</v>
      </c>
      <c r="AJ98" s="6">
        <v>159593</v>
      </c>
      <c r="AK98" s="6">
        <v>73275</v>
      </c>
      <c r="AL98" s="6">
        <v>113437</v>
      </c>
      <c r="AM98" s="6">
        <v>19602</v>
      </c>
      <c r="AN98" s="6">
        <v>4713</v>
      </c>
      <c r="AO98" s="6">
        <v>26769</v>
      </c>
      <c r="AP98" s="6">
        <v>7130848</v>
      </c>
      <c r="AQ98" s="6">
        <v>1527255</v>
      </c>
      <c r="AR98" s="6">
        <v>79581</v>
      </c>
      <c r="AS98" s="6">
        <v>115290</v>
      </c>
      <c r="AT98" s="6">
        <v>45275</v>
      </c>
      <c r="AU98" s="6">
        <v>53453</v>
      </c>
      <c r="AV98" s="6">
        <v>714451</v>
      </c>
      <c r="AW98" s="6">
        <v>209416</v>
      </c>
      <c r="AX98" s="6">
        <v>195030</v>
      </c>
      <c r="AY98" s="6">
        <v>283499</v>
      </c>
      <c r="AZ98" s="6">
        <v>59681</v>
      </c>
      <c r="BA98" s="6">
        <v>106903</v>
      </c>
      <c r="BB98" s="6">
        <v>22147</v>
      </c>
      <c r="BC98" s="6">
        <v>433447</v>
      </c>
      <c r="BD98" s="6">
        <v>52733</v>
      </c>
      <c r="BE98" s="6">
        <v>245426</v>
      </c>
      <c r="BF98" s="6">
        <v>43079</v>
      </c>
      <c r="BG98" s="6">
        <v>116479</v>
      </c>
      <c r="BH98" s="6">
        <v>16835</v>
      </c>
      <c r="BI98" s="6">
        <v>28943</v>
      </c>
      <c r="BJ98" s="6">
        <v>20950</v>
      </c>
      <c r="BK98" s="6">
        <v>178226</v>
      </c>
      <c r="BL98" s="6">
        <v>39848</v>
      </c>
      <c r="BM98" s="6">
        <v>4758686</v>
      </c>
      <c r="BN98" s="6">
        <v>41730</v>
      </c>
      <c r="BO98" s="6">
        <v>85747</v>
      </c>
      <c r="BP98" s="6">
        <v>19847</v>
      </c>
      <c r="BQ98" s="6">
        <v>82857</v>
      </c>
      <c r="BR98" s="6">
        <v>707965</v>
      </c>
      <c r="BS98" s="6">
        <v>577988</v>
      </c>
      <c r="BT98" s="60"/>
      <c r="BU98" s="60"/>
      <c r="BV98" s="60"/>
      <c r="BW98" s="60"/>
      <c r="BX98" s="6"/>
      <c r="BY98" s="6"/>
      <c r="BZ98" s="6"/>
      <c r="CA98" s="6"/>
      <c r="CB98" s="6"/>
    </row>
    <row r="99" spans="1:80" ht="13.5" thickBot="1">
      <c r="B99" s="2">
        <v>91</v>
      </c>
      <c r="E99" s="9" t="s">
        <v>185</v>
      </c>
      <c r="F99" s="63"/>
      <c r="G99" s="63">
        <f>HLOOKUP($E$3,'2024 Historical'!$C$3:$BC$261,Q99,FALSE)</f>
        <v>3122</v>
      </c>
      <c r="H99" s="63">
        <f t="shared" si="5"/>
        <v>3138</v>
      </c>
      <c r="I99" s="107">
        <f>'Model Inputs'!I16</f>
        <v>3138</v>
      </c>
      <c r="J99" s="108">
        <f>'Model Inputs'!J16</f>
        <v>3138</v>
      </c>
      <c r="K99" s="108">
        <f>'Model Inputs'!K16</f>
        <v>3138</v>
      </c>
      <c r="L99" s="108">
        <f>'Model Inputs'!L16</f>
        <v>3138</v>
      </c>
      <c r="M99" s="108">
        <f>'Model Inputs'!M16</f>
        <v>3138</v>
      </c>
      <c r="N99" s="108">
        <f>'Model Inputs'!N16</f>
        <v>3138</v>
      </c>
      <c r="O99" s="109">
        <f>'Model Inputs'!O16</f>
        <v>3138</v>
      </c>
      <c r="P99" s="63">
        <v>6</v>
      </c>
      <c r="Q99" s="174">
        <v>97</v>
      </c>
      <c r="S99" s="6">
        <v>51191</v>
      </c>
      <c r="T99" s="6">
        <v>2096</v>
      </c>
      <c r="U99" s="6">
        <v>92</v>
      </c>
      <c r="V99" s="6">
        <v>1218</v>
      </c>
      <c r="W99" s="6">
        <v>1508</v>
      </c>
      <c r="X99" s="6">
        <v>1633</v>
      </c>
      <c r="Y99" s="6">
        <v>162</v>
      </c>
      <c r="Z99" s="6">
        <v>39</v>
      </c>
      <c r="AA99" s="6">
        <v>174</v>
      </c>
      <c r="AB99" s="6">
        <v>4132</v>
      </c>
      <c r="AC99" s="6">
        <v>3324</v>
      </c>
      <c r="AD99" s="6">
        <v>4708</v>
      </c>
      <c r="AE99" s="6">
        <v>389</v>
      </c>
      <c r="AF99" s="6">
        <v>1481</v>
      </c>
      <c r="AG99" s="6">
        <v>1657</v>
      </c>
      <c r="AH99" s="6">
        <v>294</v>
      </c>
      <c r="AI99" s="6">
        <v>83</v>
      </c>
      <c r="AJ99" s="6">
        <v>2273</v>
      </c>
      <c r="AK99" s="6">
        <v>704</v>
      </c>
      <c r="AL99" s="6">
        <v>1654</v>
      </c>
      <c r="AM99" s="6">
        <v>97</v>
      </c>
      <c r="AN99" s="6">
        <v>21</v>
      </c>
      <c r="AO99" s="6">
        <v>73</v>
      </c>
      <c r="AP99" s="6">
        <v>125899</v>
      </c>
      <c r="AQ99" s="6">
        <v>13083</v>
      </c>
      <c r="AR99" s="6">
        <v>1811</v>
      </c>
      <c r="AS99" s="6">
        <v>699</v>
      </c>
      <c r="AT99" s="6">
        <v>246</v>
      </c>
      <c r="AU99" s="6">
        <v>396</v>
      </c>
      <c r="AV99" s="6">
        <v>3138</v>
      </c>
      <c r="AW99" s="6">
        <v>2987</v>
      </c>
      <c r="AX99" s="6">
        <v>1029</v>
      </c>
      <c r="AY99" s="6">
        <v>4672</v>
      </c>
      <c r="AZ99" s="6">
        <v>324</v>
      </c>
      <c r="BA99" s="6">
        <v>678</v>
      </c>
      <c r="BB99" s="6">
        <v>370</v>
      </c>
      <c r="BC99" s="6">
        <v>2106</v>
      </c>
      <c r="BD99" s="6">
        <v>225</v>
      </c>
      <c r="BE99" s="6">
        <v>2409</v>
      </c>
      <c r="BF99" s="6">
        <v>510</v>
      </c>
      <c r="BG99" s="6">
        <v>740</v>
      </c>
      <c r="BH99" s="6">
        <v>83</v>
      </c>
      <c r="BI99" s="6">
        <v>118</v>
      </c>
      <c r="BJ99" s="6">
        <v>714</v>
      </c>
      <c r="BK99" s="6">
        <v>1269</v>
      </c>
      <c r="BL99" s="6">
        <v>150</v>
      </c>
      <c r="BM99" s="6">
        <v>29712</v>
      </c>
      <c r="BN99" s="6">
        <v>359</v>
      </c>
      <c r="BO99" s="6">
        <v>502</v>
      </c>
      <c r="BP99" s="6">
        <v>243</v>
      </c>
      <c r="BQ99" s="6">
        <v>617</v>
      </c>
      <c r="BR99" s="6">
        <v>8557</v>
      </c>
      <c r="BS99" s="6">
        <v>5018</v>
      </c>
      <c r="BT99" s="60"/>
      <c r="BU99" s="60"/>
      <c r="BV99" s="60"/>
      <c r="BW99" s="60"/>
      <c r="BX99" s="6"/>
      <c r="BY99" s="6"/>
      <c r="BZ99" s="6"/>
      <c r="CA99" s="6"/>
      <c r="CB99" s="6"/>
    </row>
    <row r="100" spans="1:80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3"/>
      <c r="Q100" s="174">
        <v>98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0"/>
      <c r="BU100" s="60"/>
      <c r="BV100" s="60"/>
      <c r="BW100" s="60"/>
      <c r="BX100" s="6"/>
      <c r="BY100" s="6"/>
      <c r="BZ100" s="6"/>
      <c r="CA100" s="6"/>
      <c r="CB100" s="6"/>
    </row>
    <row r="101" spans="1:80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3"/>
      <c r="Q101" s="174">
        <v>99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0"/>
      <c r="BU101" s="60"/>
      <c r="BV101" s="60"/>
      <c r="BW101" s="60"/>
      <c r="BX101" s="6"/>
      <c r="BY101" s="6"/>
      <c r="BZ101" s="6"/>
      <c r="CA101" s="6"/>
      <c r="CB101" s="6"/>
    </row>
    <row r="102" spans="1:80">
      <c r="A102" s="204" t="s">
        <v>186</v>
      </c>
      <c r="B102" s="205"/>
      <c r="C102" s="205"/>
      <c r="D102" s="205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6"/>
      <c r="P102" s="63"/>
      <c r="Q102" s="174">
        <v>100</v>
      </c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5"/>
      <c r="BN102" s="105"/>
      <c r="BO102" s="105"/>
      <c r="BP102" s="105"/>
      <c r="BQ102" s="105"/>
      <c r="BR102" s="105"/>
      <c r="BS102" s="105"/>
      <c r="BT102" s="60"/>
      <c r="BU102" s="60"/>
      <c r="BV102" s="60"/>
      <c r="BW102" s="60"/>
      <c r="BX102" s="6"/>
      <c r="BY102" s="6"/>
      <c r="BZ102" s="6"/>
      <c r="CA102" s="6"/>
      <c r="CB102" s="6"/>
    </row>
    <row r="103" spans="1:80">
      <c r="E103" s="9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3"/>
      <c r="Q103" s="174">
        <v>101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0"/>
      <c r="BU103" s="60"/>
      <c r="BV103" s="60"/>
      <c r="BW103" s="60"/>
      <c r="BX103" s="6"/>
      <c r="BY103" s="6"/>
      <c r="BZ103" s="6"/>
      <c r="CA103" s="6"/>
      <c r="CB103" s="6"/>
    </row>
    <row r="104" spans="1:80">
      <c r="F104" s="6"/>
      <c r="G104" s="6"/>
      <c r="H104" s="6"/>
      <c r="I104" s="16"/>
      <c r="J104" s="16"/>
      <c r="K104" s="16"/>
      <c r="L104" s="16"/>
      <c r="M104" s="16"/>
      <c r="N104" s="16"/>
      <c r="O104" s="16"/>
      <c r="P104" s="63"/>
      <c r="Q104" s="174">
        <v>102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0"/>
      <c r="BU104" s="60"/>
      <c r="BV104" s="60"/>
      <c r="BW104" s="60"/>
      <c r="BX104" s="6"/>
      <c r="BY104" s="6"/>
      <c r="BZ104" s="6"/>
      <c r="CA104" s="6"/>
      <c r="CB104" s="6"/>
    </row>
    <row r="105" spans="1:80">
      <c r="B105" s="2">
        <v>94</v>
      </c>
      <c r="C105" s="18" t="s">
        <v>187</v>
      </c>
      <c r="D105" s="8"/>
      <c r="E105"/>
      <c r="Q105" s="174">
        <v>103</v>
      </c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 s="60"/>
      <c r="BU105" s="60"/>
      <c r="BV105" s="60"/>
      <c r="BW105" s="60"/>
    </row>
    <row r="106" spans="1:80">
      <c r="B106" s="2">
        <v>95</v>
      </c>
      <c r="E106"/>
      <c r="Q106" s="174">
        <v>104</v>
      </c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 s="60"/>
      <c r="BU106" s="60"/>
      <c r="BV106" s="60"/>
      <c r="BW106" s="60"/>
    </row>
    <row r="107" spans="1:80">
      <c r="B107" s="2">
        <v>96</v>
      </c>
      <c r="C107" t="s">
        <v>188</v>
      </c>
      <c r="E107"/>
      <c r="F107" s="63"/>
      <c r="G107" s="63">
        <f>HLOOKUP($E$3,'2024 Historical'!$C$3:$BC$261,Q107,FALSE)</f>
        <v>47225902.199999996</v>
      </c>
      <c r="H107" s="15">
        <f>HLOOKUP($E$3,$S$3:$BS$269,Q107,FALSE)</f>
        <v>53025913.579999991</v>
      </c>
      <c r="I107" s="15">
        <f t="shared" ref="I107:N107" si="6">I89</f>
        <v>57486055.47781232</v>
      </c>
      <c r="J107" s="15">
        <f t="shared" si="6"/>
        <v>62506242.75</v>
      </c>
      <c r="K107" s="15">
        <f t="shared" si="6"/>
        <v>62506242.75</v>
      </c>
      <c r="L107" s="15">
        <f t="shared" si="6"/>
        <v>62506242.75</v>
      </c>
      <c r="M107" s="15">
        <f t="shared" si="6"/>
        <v>62506242.75</v>
      </c>
      <c r="N107" s="15">
        <f t="shared" si="6"/>
        <v>62506242.75</v>
      </c>
      <c r="O107" s="15">
        <f t="shared" ref="O107" si="7">O89</f>
        <v>62506242.75</v>
      </c>
      <c r="Q107" s="174">
        <v>105</v>
      </c>
      <c r="S107" s="17">
        <v>296600042.25999999</v>
      </c>
      <c r="T107" s="17">
        <v>15321298.199999997</v>
      </c>
      <c r="U107" s="17">
        <v>1262383.23</v>
      </c>
      <c r="V107" s="17">
        <v>15150433.390000001</v>
      </c>
      <c r="W107" s="17">
        <v>26137744.390000004</v>
      </c>
      <c r="X107" s="17">
        <v>11309904.26</v>
      </c>
      <c r="Y107" s="17">
        <v>3222224.7700000005</v>
      </c>
      <c r="Z107" s="17">
        <v>860269.83</v>
      </c>
      <c r="AA107" s="17">
        <v>4233069.58</v>
      </c>
      <c r="AB107" s="17">
        <v>57378311.519999996</v>
      </c>
      <c r="AC107" s="17">
        <v>18801107.219999999</v>
      </c>
      <c r="AD107" s="17">
        <v>30729309.609999999</v>
      </c>
      <c r="AE107" s="17">
        <v>6726901.5100000007</v>
      </c>
      <c r="AF107" s="17">
        <v>9475325.4400999993</v>
      </c>
      <c r="AG107" s="17">
        <v>9446065.4600000009</v>
      </c>
      <c r="AH107" s="17">
        <v>8875912.0200000014</v>
      </c>
      <c r="AI107" s="17">
        <v>2057763.0800000003</v>
      </c>
      <c r="AJ107" s="17">
        <v>19511547.140000001</v>
      </c>
      <c r="AK107" s="17">
        <v>4019625.09</v>
      </c>
      <c r="AL107" s="17">
        <v>8597565.0799700003</v>
      </c>
      <c r="AM107" s="17">
        <v>1538594.01</v>
      </c>
      <c r="AN107" s="17">
        <v>688339.66000000015</v>
      </c>
      <c r="AO107" s="17">
        <v>1216920.55</v>
      </c>
      <c r="AP107" s="17">
        <v>584040531.01999998</v>
      </c>
      <c r="AQ107" s="17">
        <v>112170522.271</v>
      </c>
      <c r="AR107" s="17">
        <v>9081162.5499999989</v>
      </c>
      <c r="AS107" s="17">
        <v>9387527.8600000013</v>
      </c>
      <c r="AT107" s="17">
        <v>3290211.57</v>
      </c>
      <c r="AU107" s="17">
        <v>6587230.1599999992</v>
      </c>
      <c r="AV107" s="17">
        <v>53025913.579999991</v>
      </c>
      <c r="AW107" s="17">
        <v>15231773.709999999</v>
      </c>
      <c r="AX107" s="17">
        <v>17654396.139999997</v>
      </c>
      <c r="AY107" s="17">
        <v>23082179.170000002</v>
      </c>
      <c r="AZ107" s="17">
        <v>3824320.0600000005</v>
      </c>
      <c r="BA107" s="17">
        <v>9757418.1895000003</v>
      </c>
      <c r="BB107" s="17">
        <v>3977855.3630000004</v>
      </c>
      <c r="BC107" s="17">
        <v>22626859.369999997</v>
      </c>
      <c r="BD107" s="17">
        <v>4236103.0199999996</v>
      </c>
      <c r="BE107" s="17">
        <v>18035795.979999997</v>
      </c>
      <c r="BF107" s="17">
        <v>4637391.25</v>
      </c>
      <c r="BG107" s="17">
        <v>12932804.599999998</v>
      </c>
      <c r="BH107" s="17">
        <v>1779034.4399999997</v>
      </c>
      <c r="BI107" s="17">
        <v>3289394.78</v>
      </c>
      <c r="BJ107" s="17">
        <v>1696090.8599999999</v>
      </c>
      <c r="BK107" s="17">
        <v>20315268.959999997</v>
      </c>
      <c r="BL107" s="17">
        <v>3232172.2800000003</v>
      </c>
      <c r="BM107" s="17">
        <v>312272136.28999996</v>
      </c>
      <c r="BN107" s="17">
        <v>3989937.71</v>
      </c>
      <c r="BO107" s="17">
        <v>8001521.8499999996</v>
      </c>
      <c r="BP107" s="17">
        <v>2384527.2799999998</v>
      </c>
      <c r="BQ107" s="17">
        <v>9000090.129999999</v>
      </c>
      <c r="BR107" s="17">
        <v>43550480.720000006</v>
      </c>
      <c r="BS107" s="17">
        <v>38259980.730000004</v>
      </c>
      <c r="BT107" s="60"/>
      <c r="BU107" s="60"/>
      <c r="BV107" s="60"/>
      <c r="BW107" s="60"/>
    </row>
    <row r="108" spans="1:80">
      <c r="B108" s="2">
        <v>97</v>
      </c>
      <c r="E108"/>
      <c r="Q108" s="174">
        <v>106</v>
      </c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 s="60"/>
      <c r="BU108" s="60"/>
      <c r="BV108" s="60"/>
      <c r="BW108" s="60"/>
    </row>
    <row r="109" spans="1:80" ht="13.5" thickBot="1">
      <c r="B109" s="2">
        <v>98</v>
      </c>
      <c r="C109" t="s">
        <v>189</v>
      </c>
      <c r="E109"/>
      <c r="Q109" s="174">
        <v>107</v>
      </c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 s="60"/>
      <c r="BU109" s="60"/>
      <c r="BV109" s="60"/>
      <c r="BW109" s="60"/>
    </row>
    <row r="110" spans="1:80" ht="13.5" thickBot="1">
      <c r="B110" s="2">
        <v>99</v>
      </c>
      <c r="E110" t="s">
        <v>190</v>
      </c>
      <c r="F110" s="20"/>
      <c r="G110" s="127">
        <f>HLOOKUP($E$3,'2024 Historical'!$C$3:$BC$261,Q110,FALSE)</f>
        <v>6.498000000000001E-2</v>
      </c>
      <c r="H110" s="127">
        <f t="shared" ref="H110:H119" si="8">HLOOKUP($E$3,$S$3:$BS$269,Q110,FALSE)</f>
        <v>6.2820000000000001E-2</v>
      </c>
      <c r="I110" s="110">
        <f>'Model Inputs'!I22</f>
        <v>6.4000000000000001E-2</v>
      </c>
      <c r="J110" s="111">
        <f>'Model Inputs'!J22</f>
        <v>6.4000000000000001E-2</v>
      </c>
      <c r="K110" s="111">
        <f>'Model Inputs'!K22</f>
        <v>6.4000000000000001E-2</v>
      </c>
      <c r="L110" s="111">
        <f>'Model Inputs'!L22</f>
        <v>6.4000000000000001E-2</v>
      </c>
      <c r="M110" s="111">
        <f>'Model Inputs'!M22</f>
        <v>6.4000000000000001E-2</v>
      </c>
      <c r="N110" s="111">
        <f>'Model Inputs'!N22</f>
        <v>6.4000000000000001E-2</v>
      </c>
      <c r="O110" s="112">
        <f>'Model Inputs'!O22</f>
        <v>6.4000000000000001E-2</v>
      </c>
      <c r="P110" s="63">
        <v>10</v>
      </c>
      <c r="Q110" s="174">
        <v>108</v>
      </c>
      <c r="S110" s="19">
        <v>6.2820000000000001E-2</v>
      </c>
      <c r="T110" s="19">
        <v>6.2820000000000001E-2</v>
      </c>
      <c r="U110" s="19">
        <v>6.2820000000000001E-2</v>
      </c>
      <c r="V110" s="19">
        <v>6.2820000000000001E-2</v>
      </c>
      <c r="W110" s="19">
        <v>6.2820000000000001E-2</v>
      </c>
      <c r="X110" s="19">
        <v>6.2820000000000001E-2</v>
      </c>
      <c r="Y110" s="19">
        <v>6.2820000000000001E-2</v>
      </c>
      <c r="Z110" s="19">
        <v>6.2820000000000001E-2</v>
      </c>
      <c r="AA110" s="19">
        <v>6.2820000000000001E-2</v>
      </c>
      <c r="AB110" s="19">
        <v>6.2820000000000001E-2</v>
      </c>
      <c r="AC110" s="19">
        <v>6.2820000000000001E-2</v>
      </c>
      <c r="AD110" s="19">
        <v>6.2820000000000001E-2</v>
      </c>
      <c r="AE110" s="19">
        <v>6.2820000000000001E-2</v>
      </c>
      <c r="AF110" s="19">
        <v>6.2820000000000001E-2</v>
      </c>
      <c r="AG110" s="19">
        <v>6.2820000000000001E-2</v>
      </c>
      <c r="AH110" s="19">
        <v>6.2820000000000001E-2</v>
      </c>
      <c r="AI110" s="19">
        <v>6.2820000000000001E-2</v>
      </c>
      <c r="AJ110" s="19">
        <v>6.2820000000000001E-2</v>
      </c>
      <c r="AK110" s="19">
        <v>6.2820000000000001E-2</v>
      </c>
      <c r="AL110" s="19">
        <v>6.2820000000000001E-2</v>
      </c>
      <c r="AM110" s="19">
        <v>6.2820000000000001E-2</v>
      </c>
      <c r="AN110" s="19">
        <v>6.2820000000000001E-2</v>
      </c>
      <c r="AO110" s="19">
        <v>6.2820000000000001E-2</v>
      </c>
      <c r="AP110" s="19">
        <v>6.2820000000000001E-2</v>
      </c>
      <c r="AQ110" s="19">
        <v>6.2820000000000001E-2</v>
      </c>
      <c r="AR110" s="19">
        <v>6.2820000000000001E-2</v>
      </c>
      <c r="AS110" s="19">
        <v>6.2820000000000001E-2</v>
      </c>
      <c r="AT110" s="19">
        <v>6.2820000000000001E-2</v>
      </c>
      <c r="AU110" s="19">
        <v>6.2820000000000001E-2</v>
      </c>
      <c r="AV110" s="19">
        <v>6.2820000000000001E-2</v>
      </c>
      <c r="AW110" s="19">
        <v>6.2820000000000001E-2</v>
      </c>
      <c r="AX110" s="19">
        <v>6.2820000000000001E-2</v>
      </c>
      <c r="AY110" s="19">
        <v>6.2820000000000001E-2</v>
      </c>
      <c r="AZ110" s="19">
        <v>6.2820000000000001E-2</v>
      </c>
      <c r="BA110" s="19">
        <v>6.2820000000000001E-2</v>
      </c>
      <c r="BB110" s="19">
        <v>6.2820000000000001E-2</v>
      </c>
      <c r="BC110" s="19">
        <v>6.2820000000000001E-2</v>
      </c>
      <c r="BD110" s="19">
        <v>6.2820000000000001E-2</v>
      </c>
      <c r="BE110" s="19">
        <v>6.2820000000000001E-2</v>
      </c>
      <c r="BF110" s="19">
        <v>6.2820000000000001E-2</v>
      </c>
      <c r="BG110" s="19">
        <v>6.2820000000000001E-2</v>
      </c>
      <c r="BH110" s="19">
        <v>6.2820000000000001E-2</v>
      </c>
      <c r="BI110" s="19">
        <v>6.2820000000000001E-2</v>
      </c>
      <c r="BJ110" s="19">
        <v>6.2820000000000001E-2</v>
      </c>
      <c r="BK110" s="19">
        <v>6.2820000000000001E-2</v>
      </c>
      <c r="BL110" s="19">
        <v>6.2820000000000001E-2</v>
      </c>
      <c r="BM110" s="19">
        <v>6.2820000000000001E-2</v>
      </c>
      <c r="BN110" s="19">
        <v>6.2820000000000001E-2</v>
      </c>
      <c r="BO110" s="19">
        <v>6.2820000000000001E-2</v>
      </c>
      <c r="BP110" s="19">
        <v>6.2820000000000001E-2</v>
      </c>
      <c r="BQ110" s="19">
        <v>6.2820000000000001E-2</v>
      </c>
      <c r="BR110" s="19">
        <v>6.2820000000000001E-2</v>
      </c>
      <c r="BS110" s="19">
        <v>6.2820000000000001E-2</v>
      </c>
      <c r="BT110" s="60"/>
      <c r="BU110" s="60"/>
      <c r="BV110" s="60"/>
      <c r="BW110" s="60"/>
    </row>
    <row r="111" spans="1:80" ht="13.5" thickBot="1">
      <c r="B111" s="2">
        <v>100</v>
      </c>
      <c r="E111" t="s">
        <v>191</v>
      </c>
      <c r="F111" s="19"/>
      <c r="G111" s="127">
        <f>HLOOKUP($E$3,'2024 Historical'!$C$3:$BC$261,Q111,FALSE)</f>
        <v>4.5900000000000003E-2</v>
      </c>
      <c r="H111" s="127">
        <f t="shared" si="8"/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f>M111</f>
        <v>4.5900000000000003E-2</v>
      </c>
      <c r="O111" s="19">
        <f>N111</f>
        <v>4.5900000000000003E-2</v>
      </c>
      <c r="P111" s="40"/>
      <c r="Q111" s="174">
        <v>109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19">
        <v>4.5900000000000003E-2</v>
      </c>
      <c r="BT111" s="60"/>
      <c r="BU111" s="60"/>
      <c r="BV111" s="60"/>
      <c r="BW111" s="60"/>
    </row>
    <row r="112" spans="1:80" ht="13.5" thickBot="1">
      <c r="B112" s="2">
        <v>101</v>
      </c>
      <c r="E112" t="s">
        <v>192</v>
      </c>
      <c r="F112" s="22"/>
      <c r="G112" s="22">
        <f>HLOOKUP($E$3,'2024 Historical'!$C$3:$BC$261,Q112,FALSE)</f>
        <v>209.03042514446201</v>
      </c>
      <c r="H112" s="22">
        <f t="shared" si="8"/>
        <v>215.23883431993471</v>
      </c>
      <c r="I112" s="113">
        <f>H112*EXP('Model Inputs'!I21)</f>
        <v>220.46705402797275</v>
      </c>
      <c r="J112" s="114">
        <f>I112*EXP('Model Inputs'!J21)</f>
        <v>225.37107566060342</v>
      </c>
      <c r="K112" s="114">
        <f>J112*EXP('Model Inputs'!K21)</f>
        <v>230.38418129346871</v>
      </c>
      <c r="L112" s="114">
        <f>K112*EXP('Model Inputs'!L21)</f>
        <v>235.508797367559</v>
      </c>
      <c r="M112" s="114">
        <f>L112*EXP('Model Inputs'!M21)</f>
        <v>240.74740429709507</v>
      </c>
      <c r="N112" s="114">
        <f>M112*EXP('Model Inputs'!N21)</f>
        <v>246.10253767009709</v>
      </c>
      <c r="O112" s="115">
        <f>N112*EXP('Model Inputs'!O21)</f>
        <v>251.57678947565861</v>
      </c>
      <c r="P112" s="63">
        <v>9</v>
      </c>
      <c r="Q112" s="174">
        <v>110</v>
      </c>
      <c r="S112" s="22">
        <v>215.23883431993471</v>
      </c>
      <c r="T112" s="22">
        <v>215.23883431993471</v>
      </c>
      <c r="U112" s="22">
        <v>215.23883431993471</v>
      </c>
      <c r="V112" s="22">
        <v>215.23883431993471</v>
      </c>
      <c r="W112" s="22">
        <v>215.23883431993471</v>
      </c>
      <c r="X112" s="22">
        <v>215.23883431993471</v>
      </c>
      <c r="Y112" s="22">
        <v>215.23883431993471</v>
      </c>
      <c r="Z112" s="22">
        <v>215.23883431993471</v>
      </c>
      <c r="AA112" s="22">
        <v>215.23883431993471</v>
      </c>
      <c r="AB112" s="22">
        <v>215.23883431993471</v>
      </c>
      <c r="AC112" s="22">
        <v>215.23883431993471</v>
      </c>
      <c r="AD112" s="22">
        <v>215.23883431993471</v>
      </c>
      <c r="AE112" s="22">
        <v>215.23883431993471</v>
      </c>
      <c r="AF112" s="22">
        <v>215.23883431993471</v>
      </c>
      <c r="AG112" s="22">
        <v>215.23883431993471</v>
      </c>
      <c r="AH112" s="22">
        <v>215.23883431993471</v>
      </c>
      <c r="AI112" s="22">
        <v>215.23883431993471</v>
      </c>
      <c r="AJ112" s="22">
        <v>215.23883431993471</v>
      </c>
      <c r="AK112" s="22">
        <v>215.23883431993471</v>
      </c>
      <c r="AL112" s="22">
        <v>215.23883431993471</v>
      </c>
      <c r="AM112" s="22">
        <v>215.23883431993471</v>
      </c>
      <c r="AN112" s="22">
        <v>215.23883431993471</v>
      </c>
      <c r="AO112" s="22">
        <v>215.23883431993471</v>
      </c>
      <c r="AP112" s="22">
        <v>215.23883431993471</v>
      </c>
      <c r="AQ112" s="22">
        <v>215.23883431993471</v>
      </c>
      <c r="AR112" s="22">
        <v>215.23883431993471</v>
      </c>
      <c r="AS112" s="22">
        <v>215.23883431993471</v>
      </c>
      <c r="AT112" s="22">
        <v>215.23883431993471</v>
      </c>
      <c r="AU112" s="22">
        <v>215.23883431993471</v>
      </c>
      <c r="AV112" s="22">
        <v>215.23883431993471</v>
      </c>
      <c r="AW112" s="22">
        <v>215.23883431993471</v>
      </c>
      <c r="AX112" s="22">
        <v>215.23883431993471</v>
      </c>
      <c r="AY112" s="22">
        <v>215.23883431993471</v>
      </c>
      <c r="AZ112" s="22">
        <v>215.23883431993471</v>
      </c>
      <c r="BA112" s="22">
        <v>215.23883431993471</v>
      </c>
      <c r="BB112" s="22">
        <v>215.23883431993471</v>
      </c>
      <c r="BC112" s="22">
        <v>215.23883431993471</v>
      </c>
      <c r="BD112" s="22">
        <v>215.23883431993471</v>
      </c>
      <c r="BE112" s="22">
        <v>215.23883431993471</v>
      </c>
      <c r="BF112" s="22">
        <v>215.23883431993471</v>
      </c>
      <c r="BG112" s="22">
        <v>215.23883431993471</v>
      </c>
      <c r="BH112" s="22">
        <v>215.23883431993471</v>
      </c>
      <c r="BI112" s="22">
        <v>215.23883431993471</v>
      </c>
      <c r="BJ112" s="22">
        <v>215.23883431993471</v>
      </c>
      <c r="BK112" s="22">
        <v>215.23883431993471</v>
      </c>
      <c r="BL112" s="22">
        <v>215.23883431993471</v>
      </c>
      <c r="BM112" s="22">
        <v>215.23883431993471</v>
      </c>
      <c r="BN112" s="22">
        <v>215.23883431993471</v>
      </c>
      <c r="BO112" s="22">
        <v>215.23883431993471</v>
      </c>
      <c r="BP112" s="22">
        <v>215.23883431993471</v>
      </c>
      <c r="BQ112" s="22">
        <v>215.23883431993471</v>
      </c>
      <c r="BR112" s="22">
        <v>215.23883431993471</v>
      </c>
      <c r="BS112" s="22">
        <v>215.23883431993471</v>
      </c>
      <c r="BT112" s="60"/>
      <c r="BU112" s="60"/>
      <c r="BV112" s="60"/>
      <c r="BW112" s="60"/>
    </row>
    <row r="113" spans="1:80" ht="13.5" thickBot="1">
      <c r="B113" s="2">
        <v>102</v>
      </c>
      <c r="E113" t="s">
        <v>193</v>
      </c>
      <c r="F113" s="15"/>
      <c r="G113" s="15">
        <f>HLOOKUP($E$3,'2024 Historical'!$C$3:$BC$261,Q113,FALSE)</f>
        <v>22.779322766231168</v>
      </c>
      <c r="H113" s="15">
        <f t="shared" si="8"/>
        <v>23.010753802860108</v>
      </c>
      <c r="I113" s="15">
        <f>H112*I110+I111*I112</f>
        <v>23.894723176359772</v>
      </c>
      <c r="J113" s="15">
        <f>I112*J110+J111*J112</f>
        <v>24.454423830611955</v>
      </c>
      <c r="K113" s="15">
        <f t="shared" ref="K113:O113" si="9">J112*K110+K111*K112</f>
        <v>24.998382763648834</v>
      </c>
      <c r="L113" s="15">
        <f t="shared" si="9"/>
        <v>25.554441401952957</v>
      </c>
      <c r="M113" s="15">
        <f t="shared" si="9"/>
        <v>26.122868888760443</v>
      </c>
      <c r="N113" s="15">
        <f t="shared" si="9"/>
        <v>26.703940354071541</v>
      </c>
      <c r="O113" s="15">
        <f t="shared" si="9"/>
        <v>27.297937047818948</v>
      </c>
      <c r="P113" s="164"/>
      <c r="Q113" s="174">
        <v>111</v>
      </c>
      <c r="S113" s="33">
        <v>23.010753802860108</v>
      </c>
      <c r="T113" s="33">
        <v>23.010753802860108</v>
      </c>
      <c r="U113" s="33">
        <v>23.010753802860108</v>
      </c>
      <c r="V113" s="33">
        <v>23.010753802860108</v>
      </c>
      <c r="W113" s="33">
        <v>23.010753802860108</v>
      </c>
      <c r="X113" s="33">
        <v>23.010753802860108</v>
      </c>
      <c r="Y113" s="33">
        <v>23.010753802860108</v>
      </c>
      <c r="Z113" s="33">
        <v>23.010753802860108</v>
      </c>
      <c r="AA113" s="33">
        <v>23.010753802860108</v>
      </c>
      <c r="AB113" s="33">
        <v>23.010753802860108</v>
      </c>
      <c r="AC113" s="33">
        <v>23.010753802860108</v>
      </c>
      <c r="AD113" s="33">
        <v>23.010753802860108</v>
      </c>
      <c r="AE113" s="33">
        <v>23.010753802860108</v>
      </c>
      <c r="AF113" s="33">
        <v>23.010753802860108</v>
      </c>
      <c r="AG113" s="33">
        <v>23.010753802860108</v>
      </c>
      <c r="AH113" s="33">
        <v>23.010753802860108</v>
      </c>
      <c r="AI113" s="33">
        <v>23.010753802860108</v>
      </c>
      <c r="AJ113" s="33">
        <v>23.010753802860108</v>
      </c>
      <c r="AK113" s="33">
        <v>23.010753802860108</v>
      </c>
      <c r="AL113" s="33">
        <v>23.010753802860108</v>
      </c>
      <c r="AM113" s="33">
        <v>23.010753802860108</v>
      </c>
      <c r="AN113" s="33">
        <v>23.010753802860108</v>
      </c>
      <c r="AO113" s="33">
        <v>23.010753802860108</v>
      </c>
      <c r="AP113" s="33">
        <v>23.010753802860108</v>
      </c>
      <c r="AQ113" s="33">
        <v>23.010753802860108</v>
      </c>
      <c r="AR113" s="33">
        <v>23.010753802860108</v>
      </c>
      <c r="AS113" s="33">
        <v>23.010753802860108</v>
      </c>
      <c r="AT113" s="33">
        <v>23.010753802860108</v>
      </c>
      <c r="AU113" s="33">
        <v>23.010753802860108</v>
      </c>
      <c r="AV113" s="33">
        <v>23.010753802860108</v>
      </c>
      <c r="AW113" s="33">
        <v>23.010753802860108</v>
      </c>
      <c r="AX113" s="33">
        <v>23.010753802860108</v>
      </c>
      <c r="AY113" s="33">
        <v>23.010753802860108</v>
      </c>
      <c r="AZ113" s="33">
        <v>23.010753802860108</v>
      </c>
      <c r="BA113" s="33">
        <v>23.010753802860108</v>
      </c>
      <c r="BB113" s="33">
        <v>23.010753802860108</v>
      </c>
      <c r="BC113" s="33">
        <v>23.010753802860108</v>
      </c>
      <c r="BD113" s="33">
        <v>23.010753802860108</v>
      </c>
      <c r="BE113" s="33">
        <v>23.010753802860108</v>
      </c>
      <c r="BF113" s="33">
        <v>23.010753802860108</v>
      </c>
      <c r="BG113" s="33">
        <v>23.010753802860108</v>
      </c>
      <c r="BH113" s="33">
        <v>23.010753802860108</v>
      </c>
      <c r="BI113" s="33">
        <v>23.010753802860108</v>
      </c>
      <c r="BJ113" s="33">
        <v>23.010753802860108</v>
      </c>
      <c r="BK113" s="33">
        <v>23.010753802860108</v>
      </c>
      <c r="BL113" s="33">
        <v>23.010753802860108</v>
      </c>
      <c r="BM113" s="33">
        <v>23.010753802860108</v>
      </c>
      <c r="BN113" s="33">
        <v>23.010753802860108</v>
      </c>
      <c r="BO113" s="33">
        <v>23.010753802860108</v>
      </c>
      <c r="BP113" s="33">
        <v>23.010753802860108</v>
      </c>
      <c r="BQ113" s="33">
        <v>23.010753802860108</v>
      </c>
      <c r="BR113" s="33">
        <v>23.010753802860108</v>
      </c>
      <c r="BS113" s="33">
        <v>23.010753802860108</v>
      </c>
      <c r="BT113" s="60"/>
      <c r="BU113" s="60"/>
      <c r="BV113" s="60"/>
      <c r="BW113" s="60"/>
    </row>
    <row r="114" spans="1:80">
      <c r="B114" s="2">
        <v>103</v>
      </c>
      <c r="E114" t="s">
        <v>194</v>
      </c>
      <c r="F114" s="6"/>
      <c r="G114" s="63">
        <f>HLOOKUP($E$3,'2024 Historical'!$C$3:$BC$261,Q114,FALSE)</f>
        <v>47406387.340000004</v>
      </c>
      <c r="H114" s="6">
        <f t="shared" si="8"/>
        <v>52408922.200000003</v>
      </c>
      <c r="I114" s="116">
        <f>I92</f>
        <v>56988500</v>
      </c>
      <c r="J114" s="117">
        <f t="shared" ref="J114:N115" si="10">J92</f>
        <v>66069400</v>
      </c>
      <c r="K114" s="117">
        <f t="shared" si="10"/>
        <v>66069400</v>
      </c>
      <c r="L114" s="117">
        <f t="shared" si="10"/>
        <v>66069400</v>
      </c>
      <c r="M114" s="117">
        <f t="shared" si="10"/>
        <v>66069400</v>
      </c>
      <c r="N114" s="117">
        <f t="shared" si="10"/>
        <v>66069400</v>
      </c>
      <c r="O114" s="118">
        <f t="shared" ref="O114" si="11">O92</f>
        <v>66069400</v>
      </c>
      <c r="P114" s="63">
        <v>1</v>
      </c>
      <c r="Q114" s="174">
        <v>112</v>
      </c>
      <c r="S114" s="6">
        <v>534983447.5</v>
      </c>
      <c r="T114" s="6">
        <v>41973000</v>
      </c>
      <c r="U114" s="6">
        <v>1149788.28</v>
      </c>
      <c r="V114" s="6">
        <v>14086481</v>
      </c>
      <c r="W114" s="6">
        <v>20935951.210000001</v>
      </c>
      <c r="X114" s="6">
        <v>18906000</v>
      </c>
      <c r="Y114" s="6">
        <v>1523029.96</v>
      </c>
      <c r="Z114" s="6">
        <v>61025.5</v>
      </c>
      <c r="AA114" s="6">
        <v>1736964.79</v>
      </c>
      <c r="AB114" s="6">
        <v>79562708.030000001</v>
      </c>
      <c r="AC114" s="6">
        <v>27840072.359999999</v>
      </c>
      <c r="AD114" s="6">
        <v>27752462.59</v>
      </c>
      <c r="AE114" s="6">
        <v>6702721.4400000004</v>
      </c>
      <c r="AF114" s="6">
        <v>8622699</v>
      </c>
      <c r="AG114" s="6">
        <v>9716076.5999999996</v>
      </c>
      <c r="AH114" s="6">
        <v>8942034</v>
      </c>
      <c r="AI114" s="6">
        <v>793483.11</v>
      </c>
      <c r="AJ114" s="6">
        <v>15005771.68</v>
      </c>
      <c r="AK114" s="6">
        <v>3155719.48</v>
      </c>
      <c r="AL114" s="6">
        <v>8158134</v>
      </c>
      <c r="AM114" s="6">
        <v>360476.97</v>
      </c>
      <c r="AN114" s="6">
        <v>142696.72</v>
      </c>
      <c r="AO114" s="6">
        <v>291372.83</v>
      </c>
      <c r="AP114" s="6">
        <v>1410993979.23</v>
      </c>
      <c r="AQ114" s="6">
        <v>182204979.08000001</v>
      </c>
      <c r="AR114" s="6">
        <v>37324279.159999996</v>
      </c>
      <c r="AS114" s="6">
        <v>3720574.35</v>
      </c>
      <c r="AT114" s="6">
        <v>3414329.21</v>
      </c>
      <c r="AU114" s="6">
        <v>4203540.58</v>
      </c>
      <c r="AV114" s="6">
        <v>52408922.200000003</v>
      </c>
      <c r="AW114" s="6">
        <v>14387445</v>
      </c>
      <c r="AX114" s="6">
        <v>14704176</v>
      </c>
      <c r="AY114" s="6">
        <v>20011439.829999998</v>
      </c>
      <c r="AZ114" s="6">
        <v>3444586.1</v>
      </c>
      <c r="BA114" s="6">
        <v>8836807.2100000009</v>
      </c>
      <c r="BB114" s="6">
        <v>1554474.63</v>
      </c>
      <c r="BC114" s="6">
        <v>40738619</v>
      </c>
      <c r="BD114" s="6">
        <v>2891060.34</v>
      </c>
      <c r="BE114" s="6">
        <v>20424915.77</v>
      </c>
      <c r="BF114" s="6">
        <v>2697187.69</v>
      </c>
      <c r="BG114" s="6">
        <v>9008257.2400000002</v>
      </c>
      <c r="BH114" s="6">
        <v>1267522.28</v>
      </c>
      <c r="BI114" s="6">
        <v>1546075.09</v>
      </c>
      <c r="BJ114" s="6">
        <v>383237.34</v>
      </c>
      <c r="BK114" s="6">
        <v>19558081.43</v>
      </c>
      <c r="BL114" s="6">
        <v>3303744.07</v>
      </c>
      <c r="BM114" s="6">
        <v>763081884.36000001</v>
      </c>
      <c r="BN114" s="6">
        <v>2869061.12</v>
      </c>
      <c r="BO114" s="6">
        <v>8237348.6100000003</v>
      </c>
      <c r="BP114" s="6">
        <v>996839.64</v>
      </c>
      <c r="BQ114" s="6">
        <v>12855808</v>
      </c>
      <c r="BR114" s="6">
        <v>44144705.200000003</v>
      </c>
      <c r="BS114" s="6">
        <v>46748874.659999996</v>
      </c>
      <c r="BT114" s="60"/>
      <c r="BU114" s="60"/>
      <c r="BV114" s="60"/>
      <c r="BW114" s="60"/>
    </row>
    <row r="115" spans="1:80" ht="13.5" thickBot="1">
      <c r="B115" s="2">
        <v>104</v>
      </c>
      <c r="E115" t="s">
        <v>195</v>
      </c>
      <c r="F115" s="6"/>
      <c r="G115" s="63">
        <f>HLOOKUP($E$3,'2024 Historical'!$C$3:$BC$261,Q115,FALSE)</f>
        <v>0</v>
      </c>
      <c r="H115" s="6">
        <f t="shared" si="8"/>
        <v>0</v>
      </c>
      <c r="I115" s="119">
        <f>I93</f>
        <v>0</v>
      </c>
      <c r="J115" s="120">
        <f t="shared" si="10"/>
        <v>0</v>
      </c>
      <c r="K115" s="120">
        <f t="shared" si="10"/>
        <v>0</v>
      </c>
      <c r="L115" s="120">
        <f t="shared" si="10"/>
        <v>0</v>
      </c>
      <c r="M115" s="120">
        <f t="shared" si="10"/>
        <v>0</v>
      </c>
      <c r="N115" s="120">
        <f t="shared" si="10"/>
        <v>0</v>
      </c>
      <c r="O115" s="121">
        <f t="shared" ref="O115" si="12">O93</f>
        <v>0</v>
      </c>
      <c r="P115" s="63">
        <v>2</v>
      </c>
      <c r="Q115" s="174">
        <v>113</v>
      </c>
      <c r="S115" s="6">
        <v>3954753.46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23413.16</v>
      </c>
      <c r="AC115" s="6">
        <v>0</v>
      </c>
      <c r="AD115" s="6">
        <v>2330.86</v>
      </c>
      <c r="AE115" s="6">
        <v>0</v>
      </c>
      <c r="AF115" s="6">
        <v>0</v>
      </c>
      <c r="AG115" s="6">
        <v>0</v>
      </c>
      <c r="AH115" s="6">
        <v>292238</v>
      </c>
      <c r="AI115" s="6">
        <v>32440.37</v>
      </c>
      <c r="AJ115" s="6">
        <v>0</v>
      </c>
      <c r="AK115" s="6">
        <v>159172.85999999999</v>
      </c>
      <c r="AL115" s="6">
        <v>0</v>
      </c>
      <c r="AM115" s="6">
        <v>0</v>
      </c>
      <c r="AN115" s="6">
        <v>0</v>
      </c>
      <c r="AO115" s="6">
        <v>11000</v>
      </c>
      <c r="AP115" s="6">
        <v>4113418.33</v>
      </c>
      <c r="AQ115" s="6">
        <v>10721902.189999999</v>
      </c>
      <c r="AR115" s="6">
        <v>0</v>
      </c>
      <c r="AS115" s="6">
        <v>0</v>
      </c>
      <c r="AT115" s="6">
        <v>26294</v>
      </c>
      <c r="AU115" s="6">
        <v>0</v>
      </c>
      <c r="AV115" s="6">
        <v>0</v>
      </c>
      <c r="AW115" s="6">
        <v>0</v>
      </c>
      <c r="AX115" s="6">
        <v>0</v>
      </c>
      <c r="AY115" s="6">
        <v>469285.24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65254.29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2882598.45</v>
      </c>
      <c r="BS115" s="6">
        <v>0</v>
      </c>
      <c r="BT115" s="60"/>
      <c r="BU115" s="60"/>
      <c r="BV115" s="60"/>
      <c r="BW115" s="60"/>
    </row>
    <row r="116" spans="1:80">
      <c r="B116" s="2">
        <v>105</v>
      </c>
      <c r="E116" t="s">
        <v>196</v>
      </c>
      <c r="F116" s="6"/>
      <c r="G116" s="63">
        <f>HLOOKUP($E$3,'2024 Historical'!$C$3:$BC$261,Q116,FALSE)</f>
        <v>226791.80462479184</v>
      </c>
      <c r="H116" s="6">
        <f t="shared" si="8"/>
        <v>243491.94403319652</v>
      </c>
      <c r="I116" s="6">
        <f t="shared" ref="I116:N116" si="13">(I114-I115)/I112</f>
        <v>258489.86938778311</v>
      </c>
      <c r="J116" s="6">
        <f t="shared" si="13"/>
        <v>293158.29374438856</v>
      </c>
      <c r="K116" s="6">
        <f t="shared" si="13"/>
        <v>286779.23817972234</v>
      </c>
      <c r="L116" s="6">
        <f t="shared" si="13"/>
        <v>280538.98936473858</v>
      </c>
      <c r="M116" s="6">
        <f t="shared" si="13"/>
        <v>274434.52689719078</v>
      </c>
      <c r="N116" s="6">
        <f t="shared" si="13"/>
        <v>268462.89609807555</v>
      </c>
      <c r="O116" s="6">
        <f t="shared" ref="O116" si="14">(O114-O115)/O112</f>
        <v>262621.20658151002</v>
      </c>
      <c r="P116" s="63"/>
      <c r="Q116" s="174">
        <v>114</v>
      </c>
      <c r="S116" s="6">
        <v>2467160.239544272</v>
      </c>
      <c r="T116" s="6">
        <v>195006.63127366046</v>
      </c>
      <c r="U116" s="6">
        <v>5341.918356103597</v>
      </c>
      <c r="V116" s="6">
        <v>65445.815317237837</v>
      </c>
      <c r="W116" s="6">
        <v>97268.46587024552</v>
      </c>
      <c r="X116" s="6">
        <v>87837.309004832263</v>
      </c>
      <c r="Y116" s="6">
        <v>7075.9998529639961</v>
      </c>
      <c r="Z116" s="6">
        <v>283.5245795342426</v>
      </c>
      <c r="AA116" s="6">
        <v>8069.9414466171365</v>
      </c>
      <c r="AB116" s="6">
        <v>369539.70282040938</v>
      </c>
      <c r="AC116" s="6">
        <v>129345.02478589916</v>
      </c>
      <c r="AD116" s="6">
        <v>128927.16046190682</v>
      </c>
      <c r="AE116" s="6">
        <v>31140.855511403486</v>
      </c>
      <c r="AF116" s="6">
        <v>40061.074606932088</v>
      </c>
      <c r="AG116" s="6">
        <v>45140.908845277685</v>
      </c>
      <c r="AH116" s="6">
        <v>40186.967316236223</v>
      </c>
      <c r="AI116" s="6">
        <v>3535.8058986175929</v>
      </c>
      <c r="AJ116" s="6">
        <v>69716.841421354111</v>
      </c>
      <c r="AK116" s="6">
        <v>13921.96082769098</v>
      </c>
      <c r="AL116" s="6">
        <v>37902.704805925539</v>
      </c>
      <c r="AM116" s="6">
        <v>1674.7766319166215</v>
      </c>
      <c r="AN116" s="6">
        <v>662.96921023040454</v>
      </c>
      <c r="AO116" s="6">
        <v>1302.6126576361635</v>
      </c>
      <c r="AP116" s="6">
        <v>6536369.5419795327</v>
      </c>
      <c r="AQ116" s="6">
        <v>796710.67459464411</v>
      </c>
      <c r="AR116" s="6">
        <v>173408.66613559405</v>
      </c>
      <c r="AS116" s="6">
        <v>17285.794925230242</v>
      </c>
      <c r="AT116" s="6">
        <v>15740.817500265617</v>
      </c>
      <c r="AU116" s="6">
        <v>19529.656872940432</v>
      </c>
      <c r="AV116" s="6">
        <v>243491.94403319652</v>
      </c>
      <c r="AW116" s="6">
        <v>66844.094586640684</v>
      </c>
      <c r="AX116" s="6">
        <v>68315.627365568522</v>
      </c>
      <c r="AY116" s="6">
        <v>90792.884340528457</v>
      </c>
      <c r="AZ116" s="6">
        <v>16003.553033928385</v>
      </c>
      <c r="BA116" s="6">
        <v>41055.82172436791</v>
      </c>
      <c r="BB116" s="6">
        <v>7222.0918446780006</v>
      </c>
      <c r="BC116" s="6">
        <v>189271.69499276052</v>
      </c>
      <c r="BD116" s="6">
        <v>13431.871386660076</v>
      </c>
      <c r="BE116" s="6">
        <v>94894.194323873977</v>
      </c>
      <c r="BF116" s="6">
        <v>12531.138716310152</v>
      </c>
      <c r="BG116" s="6">
        <v>41549.207317797343</v>
      </c>
      <c r="BH116" s="6">
        <v>5888.910725635752</v>
      </c>
      <c r="BI116" s="6">
        <v>7183.0675671746458</v>
      </c>
      <c r="BJ116" s="6">
        <v>1780.5213506701557</v>
      </c>
      <c r="BK116" s="6">
        <v>90866.880466972478</v>
      </c>
      <c r="BL116" s="6">
        <v>15349.200716675774</v>
      </c>
      <c r="BM116" s="6">
        <v>3545279.7668739553</v>
      </c>
      <c r="BN116" s="6">
        <v>13329.662972135307</v>
      </c>
      <c r="BO116" s="6">
        <v>38270.736022273115</v>
      </c>
      <c r="BP116" s="6">
        <v>4631.3187076560744</v>
      </c>
      <c r="BQ116" s="6">
        <v>59728.106410811095</v>
      </c>
      <c r="BR116" s="6">
        <v>191703.81999313048</v>
      </c>
      <c r="BS116" s="6">
        <v>217195.35328142348</v>
      </c>
      <c r="BT116" s="60"/>
      <c r="BU116" s="60"/>
      <c r="BV116" s="60"/>
      <c r="BW116" s="60"/>
    </row>
    <row r="117" spans="1:80">
      <c r="B117" s="2">
        <v>106</v>
      </c>
      <c r="E117" t="s">
        <v>197</v>
      </c>
      <c r="F117" s="17"/>
      <c r="G117" s="63">
        <f>HLOOKUP($E$3,'2024 Historical'!$C$3:$BC$261,Q117,FALSE)</f>
        <v>150578.3242929749</v>
      </c>
      <c r="H117" s="17">
        <f t="shared" si="8"/>
        <v>154076.52304020527</v>
      </c>
      <c r="I117" s="17">
        <f t="shared" ref="I117:O117" si="15">I111*H118</f>
        <v>158180.69086378359</v>
      </c>
      <c r="J117" s="17">
        <f t="shared" si="15"/>
        <v>162784.88215803515</v>
      </c>
      <c r="K117" s="17">
        <f t="shared" si="15"/>
        <v>168769.02174984879</v>
      </c>
      <c r="L117" s="17">
        <f t="shared" si="15"/>
        <v>174185.69068397998</v>
      </c>
      <c r="M117" s="17">
        <f t="shared" si="15"/>
        <v>179067.30709342679</v>
      </c>
      <c r="N117" s="17">
        <f t="shared" si="15"/>
        <v>183444.66248241958</v>
      </c>
      <c r="O117" s="17">
        <f t="shared" si="15"/>
        <v>187346.99940537818</v>
      </c>
      <c r="P117" s="39"/>
      <c r="Q117" s="174">
        <v>115</v>
      </c>
      <c r="S117" s="6">
        <v>1418950.7333629786</v>
      </c>
      <c r="T117" s="6">
        <v>45058.91824590473</v>
      </c>
      <c r="U117" s="6">
        <v>1536.968861515769</v>
      </c>
      <c r="V117" s="6">
        <v>39591.750577721912</v>
      </c>
      <c r="W117" s="6">
        <v>76502.61059384144</v>
      </c>
      <c r="X117" s="6">
        <v>51497.107839153505</v>
      </c>
      <c r="Y117" s="6">
        <v>6548.5223853611114</v>
      </c>
      <c r="Z117" s="6">
        <v>1320.971815257629</v>
      </c>
      <c r="AA117" s="6">
        <v>7372.9550792914652</v>
      </c>
      <c r="AB117" s="6">
        <v>194076.94471281988</v>
      </c>
      <c r="AC117" s="6">
        <v>60556.953505894373</v>
      </c>
      <c r="AD117" s="6">
        <v>97468.692995080419</v>
      </c>
      <c r="AE117" s="6">
        <v>15014.982751523328</v>
      </c>
      <c r="AF117" s="6">
        <v>25187.471157791082</v>
      </c>
      <c r="AG117" s="6">
        <v>29175.416012894948</v>
      </c>
      <c r="AH117" s="6">
        <v>21545.756855699168</v>
      </c>
      <c r="AI117" s="6">
        <v>2399.5598675010974</v>
      </c>
      <c r="AJ117" s="6">
        <v>47825.68609695365</v>
      </c>
      <c r="AK117" s="6">
        <v>10172.38489137539</v>
      </c>
      <c r="AL117" s="6">
        <v>31770.302827691023</v>
      </c>
      <c r="AM117" s="6">
        <v>1045.0417661343033</v>
      </c>
      <c r="AN117" s="6">
        <v>442.73915622581552</v>
      </c>
      <c r="AO117" s="6">
        <v>1615.9552619871863</v>
      </c>
      <c r="AP117" s="6">
        <v>2822738.0765752085</v>
      </c>
      <c r="AQ117" s="6">
        <v>495455.08794531913</v>
      </c>
      <c r="AR117" s="6">
        <v>40871.743651970268</v>
      </c>
      <c r="AS117" s="6">
        <v>22371.256130492864</v>
      </c>
      <c r="AT117" s="6">
        <v>8992.8073207336674</v>
      </c>
      <c r="AU117" s="6">
        <v>14779.142613339174</v>
      </c>
      <c r="AV117" s="6">
        <v>154076.52304020527</v>
      </c>
      <c r="AW117" s="6">
        <v>48987.867981199524</v>
      </c>
      <c r="AX117" s="6">
        <v>49168.634592045826</v>
      </c>
      <c r="AY117" s="6">
        <v>69636.675916975728</v>
      </c>
      <c r="AZ117" s="6">
        <v>12029.402093707993</v>
      </c>
      <c r="BA117" s="6">
        <v>32406.771143072718</v>
      </c>
      <c r="BB117" s="6">
        <v>3972.5036043999862</v>
      </c>
      <c r="BC117" s="6">
        <v>102747.66527627745</v>
      </c>
      <c r="BD117" s="6">
        <v>10240.982885795238</v>
      </c>
      <c r="BE117" s="6">
        <v>62648.016317235255</v>
      </c>
      <c r="BF117" s="6">
        <v>7757.7451491234087</v>
      </c>
      <c r="BG117" s="6">
        <v>42931.510821682197</v>
      </c>
      <c r="BH117" s="6">
        <v>3405.6755267075646</v>
      </c>
      <c r="BI117" s="6">
        <v>3488.8484879551993</v>
      </c>
      <c r="BJ117" s="6">
        <v>2376.912936433811</v>
      </c>
      <c r="BK117" s="6">
        <v>59414.059959198596</v>
      </c>
      <c r="BL117" s="6">
        <v>7533.3256464476817</v>
      </c>
      <c r="BM117" s="6">
        <v>2003494.5313292854</v>
      </c>
      <c r="BN117" s="6">
        <v>11787.298881204353</v>
      </c>
      <c r="BO117" s="6">
        <v>15984.744772571144</v>
      </c>
      <c r="BP117" s="6">
        <v>4035.3366293780455</v>
      </c>
      <c r="BQ117" s="6">
        <v>23800.098001133498</v>
      </c>
      <c r="BR117" s="6">
        <v>184077.61843285008</v>
      </c>
      <c r="BS117" s="6">
        <v>111936.03944210861</v>
      </c>
      <c r="BT117" s="60"/>
      <c r="BU117" s="60"/>
      <c r="BV117" s="60"/>
      <c r="BW117" s="60"/>
    </row>
    <row r="118" spans="1:80">
      <c r="B118" s="2">
        <v>107</v>
      </c>
      <c r="E118" t="s">
        <v>198</v>
      </c>
      <c r="F118" s="17"/>
      <c r="G118" s="63">
        <f>HLOOKUP($E$3,'2024 Historical'!$C$3:$BC$261,Q118,FALSE)</f>
        <v>3356786.9943399839</v>
      </c>
      <c r="H118" s="17">
        <f t="shared" si="8"/>
        <v>3446202.4153329753</v>
      </c>
      <c r="I118" s="17">
        <f t="shared" ref="I118:O118" si="16">H118+I116-I117</f>
        <v>3546511.593856975</v>
      </c>
      <c r="J118" s="17">
        <f t="shared" si="16"/>
        <v>3676885.0054433285</v>
      </c>
      <c r="K118" s="17">
        <f t="shared" si="16"/>
        <v>3794895.2218732019</v>
      </c>
      <c r="L118" s="17">
        <f t="shared" si="16"/>
        <v>3901248.5205539605</v>
      </c>
      <c r="M118" s="17">
        <f t="shared" si="16"/>
        <v>3996615.7403577245</v>
      </c>
      <c r="N118" s="17">
        <f t="shared" si="16"/>
        <v>4081633.9739733809</v>
      </c>
      <c r="O118" s="17">
        <f t="shared" si="16"/>
        <v>4156908.181149513</v>
      </c>
      <c r="P118" s="39"/>
      <c r="Q118" s="174">
        <v>116</v>
      </c>
      <c r="S118" s="6">
        <v>31962168.838708058</v>
      </c>
      <c r="T118" s="6">
        <v>1131623.4918056368</v>
      </c>
      <c r="U118" s="6">
        <v>37290.109876194991</v>
      </c>
      <c r="V118" s="6">
        <v>888419.43680317421</v>
      </c>
      <c r="W118" s="6">
        <v>1687489.3976258908</v>
      </c>
      <c r="X118" s="6">
        <v>1158281.5484239249</v>
      </c>
      <c r="Y118" s="6">
        <v>143196.81048200617</v>
      </c>
      <c r="Z118" s="6">
        <v>27741.895144617116</v>
      </c>
      <c r="AA118" s="6">
        <v>161327.8159815188</v>
      </c>
      <c r="AB118" s="6">
        <v>4403718.6342038829</v>
      </c>
      <c r="AC118" s="6">
        <v>1388111.6770729104</v>
      </c>
      <c r="AD118" s="6">
        <v>2154959.4041788182</v>
      </c>
      <c r="AE118" s="6">
        <v>343249.67998261057</v>
      </c>
      <c r="AF118" s="6">
        <v>563620.25176702952</v>
      </c>
      <c r="AG118" s="6">
        <v>651595.47132682602</v>
      </c>
      <c r="AH118" s="6">
        <v>488047.67790496332</v>
      </c>
      <c r="AI118" s="6">
        <v>53414.23878713169</v>
      </c>
      <c r="AJ118" s="6">
        <v>1063845.1007918001</v>
      </c>
      <c r="AK118" s="6">
        <v>225370.16180506046</v>
      </c>
      <c r="AL118" s="6">
        <v>698295.86227651371</v>
      </c>
      <c r="AM118" s="6">
        <v>23397.529334939252</v>
      </c>
      <c r="AN118" s="6">
        <v>9865.9633051116798</v>
      </c>
      <c r="AO118" s="6">
        <v>34892.654388833864</v>
      </c>
      <c r="AP118" s="6">
        <v>65211193.046563551</v>
      </c>
      <c r="AQ118" s="6">
        <v>11095484.082190046</v>
      </c>
      <c r="AR118" s="6">
        <v>1022988.853899098</v>
      </c>
      <c r="AS118" s="6">
        <v>482305.73989479977</v>
      </c>
      <c r="AT118" s="6">
        <v>202669.73830009112</v>
      </c>
      <c r="AU118" s="6">
        <v>326736.19211012789</v>
      </c>
      <c r="AV118" s="6">
        <v>3446202.4153329753</v>
      </c>
      <c r="AW118" s="6">
        <v>1085130.0388320102</v>
      </c>
      <c r="AX118" s="6">
        <v>1090359.0753889</v>
      </c>
      <c r="AY118" s="6">
        <v>1538295.1172901262</v>
      </c>
      <c r="AZ118" s="6">
        <v>266052.62792732264</v>
      </c>
      <c r="BA118" s="6">
        <v>714678.92297939351</v>
      </c>
      <c r="BB118" s="6">
        <v>89796.507726116484</v>
      </c>
      <c r="BC118" s="6">
        <v>2325035.2557791728</v>
      </c>
      <c r="BD118" s="6">
        <v>226305.98405195936</v>
      </c>
      <c r="BE118" s="6">
        <v>1397126.7077938991</v>
      </c>
      <c r="BF118" s="6">
        <v>173787.44910364444</v>
      </c>
      <c r="BG118" s="6">
        <v>933944.72964823269</v>
      </c>
      <c r="BH118" s="6">
        <v>76680.959092339181</v>
      </c>
      <c r="BI118" s="6">
        <v>79703.990058635551</v>
      </c>
      <c r="BJ118" s="6">
        <v>51188.203979243117</v>
      </c>
      <c r="BK118" s="6">
        <v>1325876.7847604665</v>
      </c>
      <c r="BL118" s="6">
        <v>171940.61682290089</v>
      </c>
      <c r="BM118" s="6">
        <v>45190903.565158725</v>
      </c>
      <c r="BN118" s="6">
        <v>258346.26128492554</v>
      </c>
      <c r="BO118" s="6">
        <v>370537.51134929119</v>
      </c>
      <c r="BP118" s="6">
        <v>88511.812783682064</v>
      </c>
      <c r="BQ118" s="6">
        <v>554448.66202914366</v>
      </c>
      <c r="BR118" s="6">
        <v>4018031.8319055983</v>
      </c>
      <c r="BS118" s="6">
        <v>2543952.9836020297</v>
      </c>
      <c r="BT118" s="60"/>
      <c r="BU118" s="60"/>
      <c r="BV118" s="60"/>
      <c r="BW118" s="60"/>
    </row>
    <row r="119" spans="1:80">
      <c r="B119" s="2">
        <v>108</v>
      </c>
      <c r="E119" t="s">
        <v>199</v>
      </c>
      <c r="F119" s="17"/>
      <c r="G119" s="63">
        <f>HLOOKUP($E$3,'2024 Historical'!$C$3:$BC$261,Q119,FALSE)</f>
        <v>76465334.40155749</v>
      </c>
      <c r="H119" s="17">
        <f t="shared" si="8"/>
        <v>79299715.334048957</v>
      </c>
      <c r="I119" s="17">
        <f t="shared" ref="I119:N119" si="17">I113*I118</f>
        <v>84742912.776962891</v>
      </c>
      <c r="J119" s="17">
        <f t="shared" si="17"/>
        <v>89916104.299533099</v>
      </c>
      <c r="K119" s="17">
        <f t="shared" si="17"/>
        <v>94866243.304328367</v>
      </c>
      <c r="L119" s="17">
        <f t="shared" si="17"/>
        <v>99694226.712951854</v>
      </c>
      <c r="M119" s="17">
        <f t="shared" si="17"/>
        <v>104403068.98412108</v>
      </c>
      <c r="N119" s="17">
        <f t="shared" si="17"/>
        <v>108995710.18813716</v>
      </c>
      <c r="O119" s="17">
        <f t="shared" ref="O119" si="18">O113*O118</f>
        <v>113475017.84258297</v>
      </c>
      <c r="P119" s="39"/>
      <c r="Q119" s="174">
        <v>117</v>
      </c>
      <c r="S119" s="6">
        <v>735473598.15295827</v>
      </c>
      <c r="T119" s="6">
        <v>26039509.567472391</v>
      </c>
      <c r="U119" s="6">
        <v>858073.53764272516</v>
      </c>
      <c r="V119" s="6">
        <v>20443200.933953475</v>
      </c>
      <c r="W119" s="6">
        <v>38830403.073706083</v>
      </c>
      <c r="X119" s="6">
        <v>26652931.545178525</v>
      </c>
      <c r="Y119" s="6">
        <v>3295066.5513562616</v>
      </c>
      <c r="Z119" s="6">
        <v>638361.91919754469</v>
      </c>
      <c r="AA119" s="6">
        <v>3712274.6551038492</v>
      </c>
      <c r="AB119" s="6">
        <v>101332885.30873293</v>
      </c>
      <c r="AC119" s="6">
        <v>31941496.051999994</v>
      </c>
      <c r="AD119" s="6">
        <v>49587240.304716893</v>
      </c>
      <c r="AE119" s="6">
        <v>7898433.8789903717</v>
      </c>
      <c r="AF119" s="6">
        <v>12969326.851717146</v>
      </c>
      <c r="AG119" s="6">
        <v>14993702.969760187</v>
      </c>
      <c r="AH119" s="6">
        <v>11230344.96032868</v>
      </c>
      <c r="AI119" s="6">
        <v>1229101.8982978684</v>
      </c>
      <c r="AJ119" s="6">
        <v>24479877.698699009</v>
      </c>
      <c r="AK119" s="6">
        <v>5185937.3078069929</v>
      </c>
      <c r="AL119" s="6">
        <v>16068314.168400766</v>
      </c>
      <c r="AM119" s="6">
        <v>538394.78712148429</v>
      </c>
      <c r="AN119" s="6">
        <v>227023.25264197687</v>
      </c>
      <c r="AO119" s="6">
        <v>802906.27966974233</v>
      </c>
      <c r="AP119" s="6">
        <v>1500558708.3852568</v>
      </c>
      <c r="AQ119" s="6">
        <v>255315452.5388284</v>
      </c>
      <c r="AR119" s="6">
        <v>23539744.660142172</v>
      </c>
      <c r="AS119" s="6">
        <v>11098218.638425522</v>
      </c>
      <c r="AT119" s="6">
        <v>4663583.4513134845</v>
      </c>
      <c r="AU119" s="6">
        <v>7518446.0751301562</v>
      </c>
      <c r="AV119" s="6">
        <v>79299715.334048957</v>
      </c>
      <c r="AW119" s="6">
        <v>24969660.167651415</v>
      </c>
      <c r="AX119" s="6">
        <v>25089984.240488164</v>
      </c>
      <c r="AY119" s="6">
        <v>35397330.22010491</v>
      </c>
      <c r="AZ119" s="6">
        <v>6122071.5198395653</v>
      </c>
      <c r="BA119" s="6">
        <v>16445300.744772045</v>
      </c>
      <c r="BB119" s="6">
        <v>2066285.331642292</v>
      </c>
      <c r="BC119" s="6">
        <v>53500813.853704423</v>
      </c>
      <c r="BD119" s="6">
        <v>5207471.2831336232</v>
      </c>
      <c r="BE119" s="6">
        <v>32148938.704445887</v>
      </c>
      <c r="BF119" s="6">
        <v>3998980.205351044</v>
      </c>
      <c r="BG119" s="6">
        <v>21490772.239414226</v>
      </c>
      <c r="BH119" s="6">
        <v>1764486.6710410041</v>
      </c>
      <c r="BI119" s="6">
        <v>1834048.8923448722</v>
      </c>
      <c r="BJ119" s="6">
        <v>1177879.1593769474</v>
      </c>
      <c r="BK119" s="6">
        <v>30509424.26705084</v>
      </c>
      <c r="BL119" s="6">
        <v>3956483.2024236792</v>
      </c>
      <c r="BM119" s="6">
        <v>1039876756.0666605</v>
      </c>
      <c r="BN119" s="6">
        <v>5944742.2143167919</v>
      </c>
      <c r="BO119" s="6">
        <v>8526347.4483830221</v>
      </c>
      <c r="BP119" s="6">
        <v>2036723.532610154</v>
      </c>
      <c r="BQ119" s="6">
        <v>12758281.658277817</v>
      </c>
      <c r="BR119" s="6">
        <v>92457941.256034717</v>
      </c>
      <c r="BS119" s="6">
        <v>58538275.791717723</v>
      </c>
      <c r="BT119" s="60"/>
      <c r="BU119" s="60"/>
      <c r="BV119" s="60"/>
      <c r="BW119" s="60"/>
    </row>
    <row r="120" spans="1:80">
      <c r="B120" s="2">
        <v>109</v>
      </c>
      <c r="E120"/>
      <c r="Q120" s="174">
        <v>118</v>
      </c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 s="60"/>
      <c r="BU120" s="60"/>
      <c r="BV120" s="60"/>
      <c r="BW120" s="60"/>
    </row>
    <row r="121" spans="1:80">
      <c r="B121" s="2">
        <v>110</v>
      </c>
      <c r="C121" t="s">
        <v>200</v>
      </c>
      <c r="E121"/>
      <c r="F121" s="17"/>
      <c r="G121" s="63">
        <f>HLOOKUP($E$3,'2024 Historical'!$C$3:$BC$261,Q121,FALSE)</f>
        <v>123691236.60155749</v>
      </c>
      <c r="H121" s="17">
        <f>HLOOKUP($E$3,$S$3:$BS$269,Q121,FALSE)</f>
        <v>132325628.91404894</v>
      </c>
      <c r="I121" s="17">
        <f>I107+I119</f>
        <v>142228968.25477523</v>
      </c>
      <c r="J121" s="17">
        <f t="shared" ref="J121:N121" si="19">J107+J119</f>
        <v>152422347.0495331</v>
      </c>
      <c r="K121" s="17">
        <f t="shared" si="19"/>
        <v>157372486.05432838</v>
      </c>
      <c r="L121" s="17">
        <f t="shared" si="19"/>
        <v>162200469.46295184</v>
      </c>
      <c r="M121" s="17">
        <f t="shared" si="19"/>
        <v>166909311.73412108</v>
      </c>
      <c r="N121" s="17">
        <f t="shared" si="19"/>
        <v>171501952.93813717</v>
      </c>
      <c r="O121" s="17">
        <f t="shared" ref="O121" si="20">O107+O119</f>
        <v>175981260.59258297</v>
      </c>
      <c r="P121" s="39"/>
      <c r="Q121" s="174">
        <v>119</v>
      </c>
      <c r="S121" s="17">
        <v>1032073640.4129583</v>
      </c>
      <c r="T121" s="17">
        <v>41360807.767472386</v>
      </c>
      <c r="U121" s="17">
        <v>2120456.7676427253</v>
      </c>
      <c r="V121" s="17">
        <v>35593634.32395348</v>
      </c>
      <c r="W121" s="17">
        <v>64968147.463706091</v>
      </c>
      <c r="X121" s="17">
        <v>37962835.805178523</v>
      </c>
      <c r="Y121" s="17">
        <v>6517291.3213562621</v>
      </c>
      <c r="Z121" s="17">
        <v>1498631.7491975445</v>
      </c>
      <c r="AA121" s="17">
        <v>7945344.2351038493</v>
      </c>
      <c r="AB121" s="17">
        <v>158711196.82873291</v>
      </c>
      <c r="AC121" s="17">
        <v>50742603.271999992</v>
      </c>
      <c r="AD121" s="17">
        <v>80316549.914716899</v>
      </c>
      <c r="AE121" s="17">
        <v>14625335.388990372</v>
      </c>
      <c r="AF121" s="17">
        <v>22444652.291817144</v>
      </c>
      <c r="AG121" s="17">
        <v>24439768.429760188</v>
      </c>
      <c r="AH121" s="17">
        <v>20106256.980328679</v>
      </c>
      <c r="AI121" s="17">
        <v>3286864.9782978687</v>
      </c>
      <c r="AJ121" s="17">
        <v>43991424.838699013</v>
      </c>
      <c r="AK121" s="17">
        <v>9205562.3978069928</v>
      </c>
      <c r="AL121" s="17">
        <v>24665879.248370767</v>
      </c>
      <c r="AM121" s="17">
        <v>2076988.7971214843</v>
      </c>
      <c r="AN121" s="17">
        <v>915362.91264197696</v>
      </c>
      <c r="AO121" s="17">
        <v>2019826.8296697424</v>
      </c>
      <c r="AP121" s="17">
        <v>2084599239.4052567</v>
      </c>
      <c r="AQ121" s="17">
        <v>367485974.8098284</v>
      </c>
      <c r="AR121" s="17">
        <v>32620907.210142173</v>
      </c>
      <c r="AS121" s="17">
        <v>20485746.498425521</v>
      </c>
      <c r="AT121" s="17">
        <v>7953795.0213134848</v>
      </c>
      <c r="AU121" s="17">
        <v>14105676.235130155</v>
      </c>
      <c r="AV121" s="17">
        <v>132325628.91404894</v>
      </c>
      <c r="AW121" s="17">
        <v>40201433.877651416</v>
      </c>
      <c r="AX121" s="17">
        <v>42744380.380488157</v>
      </c>
      <c r="AY121" s="17">
        <v>58479509.390104912</v>
      </c>
      <c r="AZ121" s="17">
        <v>9946391.5798395649</v>
      </c>
      <c r="BA121" s="17">
        <v>26202718.934272043</v>
      </c>
      <c r="BB121" s="17">
        <v>6044140.6946422923</v>
      </c>
      <c r="BC121" s="17">
        <v>76127673.223704427</v>
      </c>
      <c r="BD121" s="17">
        <v>9443574.3031336218</v>
      </c>
      <c r="BE121" s="17">
        <v>50184734.684445888</v>
      </c>
      <c r="BF121" s="17">
        <v>8636371.4553510435</v>
      </c>
      <c r="BG121" s="17">
        <v>34423576.839414224</v>
      </c>
      <c r="BH121" s="17">
        <v>3543521.1110410038</v>
      </c>
      <c r="BI121" s="17">
        <v>5123443.6723448718</v>
      </c>
      <c r="BJ121" s="17">
        <v>2873970.0193769475</v>
      </c>
      <c r="BK121" s="17">
        <v>50824693.227050841</v>
      </c>
      <c r="BL121" s="17">
        <v>7188655.4824236799</v>
      </c>
      <c r="BM121" s="17">
        <v>1352148892.3566604</v>
      </c>
      <c r="BN121" s="17">
        <v>9934679.9243167918</v>
      </c>
      <c r="BO121" s="17">
        <v>16527869.298383022</v>
      </c>
      <c r="BP121" s="17">
        <v>4421250.812610154</v>
      </c>
      <c r="BQ121" s="17">
        <v>21758371.788277816</v>
      </c>
      <c r="BR121" s="17">
        <v>136008421.97603473</v>
      </c>
      <c r="BS121" s="17">
        <v>96798256.521717727</v>
      </c>
      <c r="BT121" s="60"/>
      <c r="BU121" s="60"/>
      <c r="BV121" s="60"/>
      <c r="BW121" s="60"/>
    </row>
    <row r="122" spans="1:80">
      <c r="E122"/>
      <c r="Q122" s="174">
        <v>120</v>
      </c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 s="60"/>
      <c r="BU122" s="60"/>
      <c r="BV122" s="60"/>
      <c r="BW122" s="60"/>
    </row>
    <row r="123" spans="1:80">
      <c r="A123" s="204" t="s">
        <v>201</v>
      </c>
      <c r="B123" s="205"/>
      <c r="C123" s="205"/>
      <c r="D123" s="205"/>
      <c r="E123" s="205"/>
      <c r="F123" s="205"/>
      <c r="G123" s="205"/>
      <c r="H123" s="205"/>
      <c r="I123" s="205"/>
      <c r="J123" s="205"/>
      <c r="K123" s="205"/>
      <c r="L123" s="205"/>
      <c r="M123" s="205"/>
      <c r="N123" s="205"/>
      <c r="O123" s="206"/>
      <c r="P123" s="63"/>
      <c r="Q123" s="174">
        <v>121</v>
      </c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5"/>
      <c r="BN123" s="105"/>
      <c r="BO123" s="105"/>
      <c r="BP123" s="105"/>
      <c r="BQ123" s="105"/>
      <c r="BR123" s="105"/>
      <c r="BS123" s="105"/>
      <c r="BT123" s="60"/>
      <c r="BU123" s="60"/>
      <c r="BV123" s="60"/>
      <c r="BW123" s="60"/>
      <c r="BX123" s="6"/>
      <c r="BY123" s="6"/>
      <c r="BZ123" s="6"/>
      <c r="CA123" s="6"/>
      <c r="CB123" s="6"/>
    </row>
    <row r="124" spans="1:80">
      <c r="E124"/>
      <c r="Q124" s="174">
        <v>122</v>
      </c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 s="60"/>
      <c r="BU124" s="60"/>
      <c r="BV124" s="60"/>
      <c r="BW124" s="60"/>
    </row>
    <row r="125" spans="1:80">
      <c r="B125" s="2">
        <v>111</v>
      </c>
      <c r="C125" s="18" t="s">
        <v>202</v>
      </c>
      <c r="D125" s="8"/>
      <c r="E125"/>
      <c r="Q125" s="174">
        <v>123</v>
      </c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 s="60"/>
      <c r="BU125" s="60"/>
      <c r="BV125" s="60"/>
      <c r="BW125" s="60"/>
    </row>
    <row r="126" spans="1:80">
      <c r="B126" s="2">
        <v>112</v>
      </c>
      <c r="E126"/>
      <c r="Q126" s="174">
        <v>124</v>
      </c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 s="60"/>
      <c r="BU126" s="60"/>
      <c r="BV126" s="60"/>
      <c r="BW126" s="60"/>
    </row>
    <row r="127" spans="1:80">
      <c r="B127" s="2">
        <v>113</v>
      </c>
      <c r="E127" s="23" t="s">
        <v>203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Q127" s="174">
        <v>125</v>
      </c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 s="60"/>
      <c r="BU127" s="60"/>
      <c r="BV127" s="60"/>
      <c r="BW127" s="60"/>
    </row>
    <row r="128" spans="1:80">
      <c r="B128" s="2">
        <v>114</v>
      </c>
      <c r="E128" t="s">
        <v>14</v>
      </c>
      <c r="F128" s="6"/>
      <c r="G128" s="63">
        <f>HLOOKUP($E$3,'2024 Historical'!$C$3:$BC$261,Q128,FALSE)</f>
        <v>168224</v>
      </c>
      <c r="H128" s="6">
        <f>HLOOKUP($E$3,$S$3:$BS$269,Q128,FALSE)</f>
        <v>169144</v>
      </c>
      <c r="I128" s="6">
        <f t="shared" ref="I128:N130" si="21">I96</f>
        <v>170131</v>
      </c>
      <c r="J128" s="6">
        <f t="shared" si="21"/>
        <v>171569</v>
      </c>
      <c r="K128" s="6">
        <f t="shared" si="21"/>
        <v>171569</v>
      </c>
      <c r="L128" s="6">
        <f t="shared" si="21"/>
        <v>171569</v>
      </c>
      <c r="M128" s="6">
        <f t="shared" si="21"/>
        <v>171569</v>
      </c>
      <c r="N128" s="6">
        <f t="shared" si="21"/>
        <v>171569</v>
      </c>
      <c r="O128" s="6">
        <f t="shared" ref="O128" si="22">O96</f>
        <v>171569</v>
      </c>
      <c r="P128" s="63"/>
      <c r="Q128" s="174">
        <v>126</v>
      </c>
      <c r="S128" s="6">
        <v>1091413</v>
      </c>
      <c r="T128" s="6">
        <v>12602</v>
      </c>
      <c r="U128" s="6">
        <v>1620</v>
      </c>
      <c r="V128" s="6">
        <v>37582</v>
      </c>
      <c r="W128" s="6">
        <v>69674</v>
      </c>
      <c r="X128" s="6">
        <v>31133</v>
      </c>
      <c r="Y128" s="6">
        <v>7679</v>
      </c>
      <c r="Z128" s="6">
        <v>2750</v>
      </c>
      <c r="AA128" s="6">
        <v>12803</v>
      </c>
      <c r="AB128" s="6">
        <v>180526</v>
      </c>
      <c r="AC128" s="6">
        <v>63997</v>
      </c>
      <c r="AD128" s="6">
        <v>92488</v>
      </c>
      <c r="AE128" s="6">
        <v>19129</v>
      </c>
      <c r="AF128" s="6">
        <v>25293</v>
      </c>
      <c r="AG128" s="6">
        <v>31749</v>
      </c>
      <c r="AH128" s="6">
        <v>22867</v>
      </c>
      <c r="AI128" s="6">
        <v>3746</v>
      </c>
      <c r="AJ128" s="6">
        <v>48392</v>
      </c>
      <c r="AK128" s="6">
        <v>11956</v>
      </c>
      <c r="AL128" s="6">
        <v>23174</v>
      </c>
      <c r="AM128" s="6">
        <v>2690</v>
      </c>
      <c r="AN128" s="6">
        <v>1293</v>
      </c>
      <c r="AO128" s="6">
        <v>5647</v>
      </c>
      <c r="AP128" s="6">
        <v>1489686</v>
      </c>
      <c r="AQ128" s="6">
        <v>376506</v>
      </c>
      <c r="AR128" s="6">
        <v>24347</v>
      </c>
      <c r="AS128" s="6">
        <v>28488</v>
      </c>
      <c r="AT128" s="6">
        <v>11508</v>
      </c>
      <c r="AU128" s="6">
        <v>14908</v>
      </c>
      <c r="AV128" s="6">
        <v>169144</v>
      </c>
      <c r="AW128" s="6">
        <v>44892</v>
      </c>
      <c r="AX128" s="6">
        <v>45125</v>
      </c>
      <c r="AY128" s="6">
        <v>59682</v>
      </c>
      <c r="AZ128" s="6">
        <v>10113</v>
      </c>
      <c r="BA128" s="6">
        <v>27926</v>
      </c>
      <c r="BB128" s="6">
        <v>5950</v>
      </c>
      <c r="BC128" s="6">
        <v>80715</v>
      </c>
      <c r="BD128" s="6">
        <v>13034</v>
      </c>
      <c r="BE128" s="6">
        <v>63363</v>
      </c>
      <c r="BF128" s="6">
        <v>11819</v>
      </c>
      <c r="BG128" s="6">
        <v>34245</v>
      </c>
      <c r="BH128" s="6">
        <v>4428</v>
      </c>
      <c r="BI128" s="6">
        <v>6123</v>
      </c>
      <c r="BJ128" s="6">
        <v>2997</v>
      </c>
      <c r="BK128" s="6">
        <v>57559</v>
      </c>
      <c r="BL128" s="6">
        <v>8634</v>
      </c>
      <c r="BM128" s="6">
        <v>797081</v>
      </c>
      <c r="BN128" s="6">
        <v>15696</v>
      </c>
      <c r="BO128" s="6">
        <v>26550</v>
      </c>
      <c r="BP128" s="6">
        <v>4492</v>
      </c>
      <c r="BQ128" s="6">
        <v>24992</v>
      </c>
      <c r="BR128" s="6">
        <v>164365</v>
      </c>
      <c r="BS128" s="6">
        <v>116508</v>
      </c>
      <c r="BT128" s="60"/>
      <c r="BU128" s="60"/>
      <c r="BV128" s="60"/>
      <c r="BW128" s="60"/>
    </row>
    <row r="129" spans="2:75">
      <c r="B129" s="2">
        <v>115</v>
      </c>
      <c r="E129" t="s">
        <v>15</v>
      </c>
      <c r="F129" s="24"/>
      <c r="G129" s="63">
        <f>HLOOKUP($E$3,'2024 Historical'!$C$3:$BC$261,Q129,FALSE)</f>
        <v>3231684900.1933999</v>
      </c>
      <c r="H129" s="24">
        <f>HLOOKUP($E$3,$S$3:$BS$269,Q129,FALSE)</f>
        <v>3295938396.3200002</v>
      </c>
      <c r="I129" s="24">
        <f t="shared" si="21"/>
        <v>3299626511</v>
      </c>
      <c r="J129" s="24">
        <f t="shared" si="21"/>
        <v>3335463424</v>
      </c>
      <c r="K129" s="24">
        <f t="shared" si="21"/>
        <v>3335463424</v>
      </c>
      <c r="L129" s="24">
        <f t="shared" si="21"/>
        <v>3335463424</v>
      </c>
      <c r="M129" s="24">
        <f t="shared" si="21"/>
        <v>3335463424</v>
      </c>
      <c r="N129" s="24">
        <f t="shared" si="21"/>
        <v>3335463424</v>
      </c>
      <c r="O129" s="24">
        <f t="shared" ref="O129" si="23">O97</f>
        <v>3335463424</v>
      </c>
      <c r="P129" s="165"/>
      <c r="Q129" s="174">
        <v>127</v>
      </c>
      <c r="S129" s="24">
        <v>27726986949.608501</v>
      </c>
      <c r="T129" s="24">
        <v>291054356.30000001</v>
      </c>
      <c r="U129" s="24">
        <v>29739690.23</v>
      </c>
      <c r="V129" s="24">
        <v>981915120</v>
      </c>
      <c r="W129" s="24">
        <v>1523440217</v>
      </c>
      <c r="X129" s="24">
        <v>500180987.05000001</v>
      </c>
      <c r="Y129" s="24">
        <v>153473015.90000001</v>
      </c>
      <c r="Z129" s="24">
        <v>30792919</v>
      </c>
      <c r="AA129" s="24">
        <v>236036718.25999999</v>
      </c>
      <c r="AB129" s="24">
        <v>3703862439</v>
      </c>
      <c r="AC129" s="24">
        <v>1276948466.01</v>
      </c>
      <c r="AD129" s="24">
        <v>2188388574.8499999</v>
      </c>
      <c r="AE129" s="24">
        <v>330342363.75</v>
      </c>
      <c r="AF129" s="24">
        <v>655725446.20000005</v>
      </c>
      <c r="AG129" s="24">
        <v>587288059.84000003</v>
      </c>
      <c r="AH129" s="24">
        <v>621707366.17999995</v>
      </c>
      <c r="AI129" s="24">
        <v>71972789.310000002</v>
      </c>
      <c r="AJ129" s="24">
        <v>871076537.55999994</v>
      </c>
      <c r="AK129" s="24">
        <v>263461795.78999999</v>
      </c>
      <c r="AL129" s="24">
        <v>528422256</v>
      </c>
      <c r="AM129" s="24">
        <v>74499669.349999994</v>
      </c>
      <c r="AN129" s="24">
        <v>20188013</v>
      </c>
      <c r="AO129" s="24">
        <v>145550063.25999999</v>
      </c>
      <c r="AP129" s="24">
        <v>40351095666.265198</v>
      </c>
      <c r="AQ129" s="24">
        <v>7543050903.1999998</v>
      </c>
      <c r="AR129" s="24">
        <v>336574424.54000002</v>
      </c>
      <c r="AS129" s="24">
        <v>678946331.84000003</v>
      </c>
      <c r="AT129" s="24">
        <v>240532496.46000001</v>
      </c>
      <c r="AU129" s="24">
        <v>313285032.38999999</v>
      </c>
      <c r="AV129" s="24">
        <v>3295938396.3200002</v>
      </c>
      <c r="AW129" s="24">
        <v>1005521599.52</v>
      </c>
      <c r="AX129" s="24">
        <v>859416632.61000001</v>
      </c>
      <c r="AY129" s="24">
        <v>1325392803.3699999</v>
      </c>
      <c r="AZ129" s="24">
        <v>305722709.94999999</v>
      </c>
      <c r="BA129" s="24">
        <v>556265219.05999994</v>
      </c>
      <c r="BB129" s="24">
        <v>109485270.11</v>
      </c>
      <c r="BC129" s="24">
        <v>1741644719.921</v>
      </c>
      <c r="BD129" s="24">
        <v>271134066.05000001</v>
      </c>
      <c r="BE129" s="24">
        <v>1145737053.5913</v>
      </c>
      <c r="BF129" s="24">
        <v>193825198</v>
      </c>
      <c r="BG129" s="24">
        <v>617059203.044312</v>
      </c>
      <c r="BH129" s="24">
        <v>88702039</v>
      </c>
      <c r="BI129" s="24">
        <v>107488472</v>
      </c>
      <c r="BJ129" s="24">
        <v>83675271.079999998</v>
      </c>
      <c r="BK129" s="24">
        <v>968350179.34000003</v>
      </c>
      <c r="BL129" s="24">
        <v>191016525</v>
      </c>
      <c r="BM129" s="24">
        <v>24452507764.028</v>
      </c>
      <c r="BN129" s="24">
        <v>157994149</v>
      </c>
      <c r="BO129" s="24">
        <v>397514692.07999998</v>
      </c>
      <c r="BP129" s="24">
        <v>112243058.02</v>
      </c>
      <c r="BQ129" s="24">
        <v>449697179.44</v>
      </c>
      <c r="BR129" s="24">
        <v>3380739444.8727999</v>
      </c>
      <c r="BS129" s="24">
        <v>3026561589.04</v>
      </c>
      <c r="BT129" s="60"/>
      <c r="BU129" s="60"/>
      <c r="BV129" s="60"/>
      <c r="BW129" s="60"/>
    </row>
    <row r="130" spans="2:75">
      <c r="B130" s="2">
        <v>116</v>
      </c>
      <c r="E130" t="s">
        <v>16</v>
      </c>
      <c r="F130" s="6"/>
      <c r="G130" s="63">
        <f>HLOOKUP($E$3,'2024 Historical'!$C$3:$BC$261,Q130,FALSE)</f>
        <v>673584</v>
      </c>
      <c r="H130" s="6">
        <f>HLOOKUP($E$3,$S$3:$BS$269,Q130,FALSE)</f>
        <v>714451</v>
      </c>
      <c r="I130" s="6">
        <f t="shared" si="21"/>
        <v>714451</v>
      </c>
      <c r="J130" s="6">
        <f t="shared" si="21"/>
        <v>714451</v>
      </c>
      <c r="K130" s="6">
        <f t="shared" si="21"/>
        <v>714451</v>
      </c>
      <c r="L130" s="6">
        <f t="shared" si="21"/>
        <v>714451</v>
      </c>
      <c r="M130" s="6">
        <f t="shared" si="21"/>
        <v>714451</v>
      </c>
      <c r="N130" s="6">
        <f t="shared" si="21"/>
        <v>714451</v>
      </c>
      <c r="O130" s="6">
        <f t="shared" ref="O130" si="24">O98</f>
        <v>714451</v>
      </c>
      <c r="P130" s="63"/>
      <c r="Q130" s="174">
        <v>128</v>
      </c>
      <c r="S130" s="6">
        <v>5780902</v>
      </c>
      <c r="T130" s="6">
        <v>55498</v>
      </c>
      <c r="U130" s="6">
        <v>6352</v>
      </c>
      <c r="V130" s="6">
        <v>174388</v>
      </c>
      <c r="W130" s="6">
        <v>359352</v>
      </c>
      <c r="X130" s="6">
        <v>110706</v>
      </c>
      <c r="Y130" s="6">
        <v>31484</v>
      </c>
      <c r="Z130" s="6">
        <v>7781</v>
      </c>
      <c r="AA130" s="6">
        <v>58704</v>
      </c>
      <c r="AB130" s="6">
        <v>752109</v>
      </c>
      <c r="AC130" s="6">
        <v>262182</v>
      </c>
      <c r="AD130" s="6">
        <v>449400</v>
      </c>
      <c r="AE130" s="6">
        <v>66631</v>
      </c>
      <c r="AF130" s="6">
        <v>106630</v>
      </c>
      <c r="AG130" s="6">
        <v>123981</v>
      </c>
      <c r="AH130" s="6">
        <v>114813</v>
      </c>
      <c r="AI130" s="6">
        <v>16123</v>
      </c>
      <c r="AJ130" s="6">
        <v>159593</v>
      </c>
      <c r="AK130" s="6">
        <v>73275</v>
      </c>
      <c r="AL130" s="6">
        <v>113437</v>
      </c>
      <c r="AM130" s="6">
        <v>19602</v>
      </c>
      <c r="AN130" s="6">
        <v>4713</v>
      </c>
      <c r="AO130" s="6">
        <v>26769</v>
      </c>
      <c r="AP130" s="6">
        <v>7130848</v>
      </c>
      <c r="AQ130" s="6">
        <v>1527255</v>
      </c>
      <c r="AR130" s="6">
        <v>79581</v>
      </c>
      <c r="AS130" s="6">
        <v>115290</v>
      </c>
      <c r="AT130" s="6">
        <v>45275</v>
      </c>
      <c r="AU130" s="6">
        <v>53453</v>
      </c>
      <c r="AV130" s="6">
        <v>714451</v>
      </c>
      <c r="AW130" s="6">
        <v>209416</v>
      </c>
      <c r="AX130" s="6">
        <v>195030</v>
      </c>
      <c r="AY130" s="6">
        <v>283499</v>
      </c>
      <c r="AZ130" s="6">
        <v>59681</v>
      </c>
      <c r="BA130" s="6">
        <v>106903</v>
      </c>
      <c r="BB130" s="6">
        <v>22147</v>
      </c>
      <c r="BC130" s="6">
        <v>433447</v>
      </c>
      <c r="BD130" s="6">
        <v>52733</v>
      </c>
      <c r="BE130" s="6">
        <v>245426</v>
      </c>
      <c r="BF130" s="6">
        <v>43079</v>
      </c>
      <c r="BG130" s="6">
        <v>116479</v>
      </c>
      <c r="BH130" s="6">
        <v>16835</v>
      </c>
      <c r="BI130" s="6">
        <v>28943</v>
      </c>
      <c r="BJ130" s="6">
        <v>20950</v>
      </c>
      <c r="BK130" s="6">
        <v>178226</v>
      </c>
      <c r="BL130" s="6">
        <v>39848</v>
      </c>
      <c r="BM130" s="6">
        <v>4758686</v>
      </c>
      <c r="BN130" s="6">
        <v>41730</v>
      </c>
      <c r="BO130" s="6">
        <v>85747</v>
      </c>
      <c r="BP130" s="6">
        <v>19847</v>
      </c>
      <c r="BQ130" s="6">
        <v>82857</v>
      </c>
      <c r="BR130" s="6">
        <v>707965</v>
      </c>
      <c r="BS130" s="6">
        <v>577988</v>
      </c>
      <c r="BT130" s="60"/>
      <c r="BU130" s="60"/>
      <c r="BV130" s="60"/>
      <c r="BW130" s="60"/>
    </row>
    <row r="131" spans="2:75">
      <c r="B131" s="2">
        <v>117</v>
      </c>
      <c r="E131" t="s">
        <v>204</v>
      </c>
      <c r="F131" s="6"/>
      <c r="G131" s="63">
        <f>HLOOKUP($E$3,'2024 Historical'!$C$3:$BC$261,Q131,FALSE)</f>
        <v>719375</v>
      </c>
      <c r="H131" s="6">
        <f>HLOOKUP($E$3,$S$3:$BS$269,Q131,FALSE)</f>
        <v>719375</v>
      </c>
      <c r="I131" s="6">
        <f t="shared" ref="I131:O131" si="25">MAX(H131,I130)</f>
        <v>719375</v>
      </c>
      <c r="J131" s="6">
        <f t="shared" si="25"/>
        <v>719375</v>
      </c>
      <c r="K131" s="6">
        <f t="shared" si="25"/>
        <v>719375</v>
      </c>
      <c r="L131" s="6">
        <f t="shared" si="25"/>
        <v>719375</v>
      </c>
      <c r="M131" s="6">
        <f t="shared" si="25"/>
        <v>719375</v>
      </c>
      <c r="N131" s="6">
        <f t="shared" si="25"/>
        <v>719375</v>
      </c>
      <c r="O131" s="6">
        <f t="shared" si="25"/>
        <v>719375</v>
      </c>
      <c r="P131" s="63"/>
      <c r="Q131" s="174">
        <v>129</v>
      </c>
      <c r="S131" s="6">
        <v>6110911.2599999998</v>
      </c>
      <c r="T131" s="6">
        <v>55498</v>
      </c>
      <c r="U131" s="6">
        <v>8722</v>
      </c>
      <c r="V131" s="6">
        <v>219364</v>
      </c>
      <c r="W131" s="6">
        <v>379690</v>
      </c>
      <c r="X131" s="6">
        <v>116948</v>
      </c>
      <c r="Y131" s="6">
        <v>39945</v>
      </c>
      <c r="Z131" s="6">
        <v>7781</v>
      </c>
      <c r="AA131" s="6">
        <v>65612</v>
      </c>
      <c r="AB131" s="6">
        <v>752109</v>
      </c>
      <c r="AC131" s="6">
        <v>314474</v>
      </c>
      <c r="AD131" s="6">
        <v>656700</v>
      </c>
      <c r="AE131" s="6">
        <v>70523</v>
      </c>
      <c r="AF131" s="6">
        <v>136289</v>
      </c>
      <c r="AG131" s="6">
        <v>143420</v>
      </c>
      <c r="AH131" s="6">
        <v>116734</v>
      </c>
      <c r="AI131" s="6">
        <v>18859</v>
      </c>
      <c r="AJ131" s="6">
        <v>206940</v>
      </c>
      <c r="AK131" s="6">
        <v>73275</v>
      </c>
      <c r="AL131" s="6">
        <v>214152</v>
      </c>
      <c r="AM131" s="6">
        <v>22617</v>
      </c>
      <c r="AN131" s="6">
        <v>7653</v>
      </c>
      <c r="AO131" s="6">
        <v>40003</v>
      </c>
      <c r="AP131" s="6">
        <v>7130848</v>
      </c>
      <c r="AQ131" s="6">
        <v>1527255</v>
      </c>
      <c r="AR131" s="6">
        <v>79581</v>
      </c>
      <c r="AS131" s="6">
        <v>147462</v>
      </c>
      <c r="AT131" s="6">
        <v>50701</v>
      </c>
      <c r="AU131" s="6">
        <v>69984</v>
      </c>
      <c r="AV131" s="6">
        <v>719375</v>
      </c>
      <c r="AW131" s="6">
        <v>209416</v>
      </c>
      <c r="AX131" s="6">
        <v>204588</v>
      </c>
      <c r="AY131" s="6">
        <v>283499</v>
      </c>
      <c r="AZ131" s="6">
        <v>59681</v>
      </c>
      <c r="BA131" s="6">
        <v>138403</v>
      </c>
      <c r="BB131" s="6">
        <v>26895</v>
      </c>
      <c r="BC131" s="6">
        <v>433447</v>
      </c>
      <c r="BD131" s="6">
        <v>53650</v>
      </c>
      <c r="BE131" s="6">
        <v>245426</v>
      </c>
      <c r="BF131" s="6">
        <v>47940</v>
      </c>
      <c r="BG131" s="6">
        <v>156336</v>
      </c>
      <c r="BH131" s="6">
        <v>19991</v>
      </c>
      <c r="BI131" s="6">
        <v>39622</v>
      </c>
      <c r="BJ131" s="6">
        <v>22753</v>
      </c>
      <c r="BK131" s="6">
        <v>221752</v>
      </c>
      <c r="BL131" s="6">
        <v>48436</v>
      </c>
      <c r="BM131" s="6">
        <v>5018278</v>
      </c>
      <c r="BN131" s="6">
        <v>41730</v>
      </c>
      <c r="BO131" s="6">
        <v>104372</v>
      </c>
      <c r="BP131" s="6">
        <v>19855</v>
      </c>
      <c r="BQ131" s="6">
        <v>94390</v>
      </c>
      <c r="BR131" s="6">
        <v>707965</v>
      </c>
      <c r="BS131" s="6">
        <v>580026</v>
      </c>
      <c r="BT131" s="60"/>
      <c r="BU131" s="60"/>
      <c r="BV131" s="60"/>
      <c r="BW131" s="60"/>
    </row>
    <row r="132" spans="2:75">
      <c r="B132" s="2">
        <v>118</v>
      </c>
      <c r="E132"/>
      <c r="Q132" s="174">
        <v>130</v>
      </c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 s="60"/>
      <c r="BU132" s="60"/>
      <c r="BV132" s="60"/>
      <c r="BW132" s="60"/>
    </row>
    <row r="133" spans="2:75" ht="13.5" thickBot="1">
      <c r="B133" s="2">
        <v>119</v>
      </c>
      <c r="E133" s="23" t="s">
        <v>205</v>
      </c>
      <c r="F133" s="3"/>
      <c r="G133" s="3"/>
      <c r="H133" s="3"/>
      <c r="Q133" s="174">
        <v>131</v>
      </c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 s="60"/>
      <c r="BU133" s="60"/>
      <c r="BV133" s="60"/>
      <c r="BW133" s="60"/>
    </row>
    <row r="134" spans="2:75" ht="13.5" thickBot="1">
      <c r="B134" s="2">
        <v>120</v>
      </c>
      <c r="E134" t="s">
        <v>206</v>
      </c>
      <c r="F134" s="64"/>
      <c r="G134" s="19">
        <f>HLOOKUP($E$3,'2024 Historical'!$C$3:$BC$261,Q134,FALSE)</f>
        <v>2.9737425458421399E-2</v>
      </c>
      <c r="H134" s="19">
        <f>HLOOKUP($E$3,$S$3:$BS$269,Q134,FALSE)</f>
        <v>2.9268452660560242E-2</v>
      </c>
      <c r="I134" s="110">
        <f>H134*EXP('Model Inputs'!I21)</f>
        <v>2.9979392679851859E-2</v>
      </c>
      <c r="J134" s="111">
        <f>I134*EXP('Model Inputs'!J21)</f>
        <v>3.0646247829177117E-2</v>
      </c>
      <c r="K134" s="111">
        <f>J134*EXP('Model Inputs'!K21)</f>
        <v>3.1327936360716964E-2</v>
      </c>
      <c r="L134" s="111">
        <f>K134*EXP('Model Inputs'!L21)</f>
        <v>3.2024788225028356E-2</v>
      </c>
      <c r="M134" s="111">
        <f>L134*EXP('Model Inputs'!M21)</f>
        <v>3.2737140712017311E-2</v>
      </c>
      <c r="N134" s="111">
        <f>M134*EXP('Model Inputs'!N21)</f>
        <v>3.3465338614193832E-2</v>
      </c>
      <c r="O134" s="112">
        <f>N134*EXP('Model Inputs'!O21)</f>
        <v>3.4209734393558192E-2</v>
      </c>
      <c r="P134" s="166"/>
      <c r="Q134" s="174">
        <v>132</v>
      </c>
      <c r="S134" s="25">
        <v>2.9268452660560242E-2</v>
      </c>
      <c r="T134" s="25">
        <v>2.9268452660560242E-2</v>
      </c>
      <c r="U134" s="25">
        <v>2.9268452660560242E-2</v>
      </c>
      <c r="V134" s="25">
        <v>2.9268452660560242E-2</v>
      </c>
      <c r="W134" s="25">
        <v>2.9268452660560242E-2</v>
      </c>
      <c r="X134" s="25">
        <v>2.9268452660560242E-2</v>
      </c>
      <c r="Y134" s="25">
        <v>2.9268452660560242E-2</v>
      </c>
      <c r="Z134" s="25">
        <v>2.9268452660560242E-2</v>
      </c>
      <c r="AA134" s="25">
        <v>2.9268452660560242E-2</v>
      </c>
      <c r="AB134" s="25">
        <v>2.9268452660560242E-2</v>
      </c>
      <c r="AC134" s="25">
        <v>2.9268452660560242E-2</v>
      </c>
      <c r="AD134" s="25">
        <v>2.9268452660560242E-2</v>
      </c>
      <c r="AE134" s="25">
        <v>2.9268452660560242E-2</v>
      </c>
      <c r="AF134" s="25">
        <v>2.9268452660560242E-2</v>
      </c>
      <c r="AG134" s="25">
        <v>2.9268452660560242E-2</v>
      </c>
      <c r="AH134" s="25">
        <v>2.9268452660560242E-2</v>
      </c>
      <c r="AI134" s="25">
        <v>2.9268452660560242E-2</v>
      </c>
      <c r="AJ134" s="25">
        <v>2.9268452660560242E-2</v>
      </c>
      <c r="AK134" s="25">
        <v>2.9268452660560242E-2</v>
      </c>
      <c r="AL134" s="25">
        <v>2.9268452660560242E-2</v>
      </c>
      <c r="AM134" s="25">
        <v>2.9268452660560242E-2</v>
      </c>
      <c r="AN134" s="25">
        <v>2.9268452660560242E-2</v>
      </c>
      <c r="AO134" s="25">
        <v>2.9268452660560242E-2</v>
      </c>
      <c r="AP134" s="25">
        <v>2.9268452660560242E-2</v>
      </c>
      <c r="AQ134" s="25">
        <v>2.9268452660560242E-2</v>
      </c>
      <c r="AR134" s="25">
        <v>2.9268452660560242E-2</v>
      </c>
      <c r="AS134" s="25">
        <v>2.9268452660560242E-2</v>
      </c>
      <c r="AT134" s="25">
        <v>2.9268452660560242E-2</v>
      </c>
      <c r="AU134" s="25">
        <v>2.9268452660560242E-2</v>
      </c>
      <c r="AV134" s="25">
        <v>2.9268452660560242E-2</v>
      </c>
      <c r="AW134" s="25">
        <v>2.9268452660560242E-2</v>
      </c>
      <c r="AX134" s="25">
        <v>2.9268452660560242E-2</v>
      </c>
      <c r="AY134" s="25">
        <v>2.9268452660560242E-2</v>
      </c>
      <c r="AZ134" s="25">
        <v>2.9268452660560242E-2</v>
      </c>
      <c r="BA134" s="25">
        <v>2.9268452660560242E-2</v>
      </c>
      <c r="BB134" s="25">
        <v>2.9268452660560242E-2</v>
      </c>
      <c r="BC134" s="25">
        <v>2.9268452660560242E-2</v>
      </c>
      <c r="BD134" s="25">
        <v>2.9268452660560242E-2</v>
      </c>
      <c r="BE134" s="25">
        <v>2.9268452660560242E-2</v>
      </c>
      <c r="BF134" s="25">
        <v>2.9268452660560242E-2</v>
      </c>
      <c r="BG134" s="25">
        <v>2.9268452660560242E-2</v>
      </c>
      <c r="BH134" s="25">
        <v>2.9268452660560242E-2</v>
      </c>
      <c r="BI134" s="25">
        <v>2.9268452660560242E-2</v>
      </c>
      <c r="BJ134" s="25">
        <v>2.9268452660560242E-2</v>
      </c>
      <c r="BK134" s="25">
        <v>2.9268452660560242E-2</v>
      </c>
      <c r="BL134" s="25">
        <v>2.9268452660560242E-2</v>
      </c>
      <c r="BM134" s="25">
        <v>2.9268452660560242E-2</v>
      </c>
      <c r="BN134" s="25">
        <v>2.9268452660560242E-2</v>
      </c>
      <c r="BO134" s="25">
        <v>2.9268452660560242E-2</v>
      </c>
      <c r="BP134" s="25">
        <v>2.9268452660560242E-2</v>
      </c>
      <c r="BQ134" s="25">
        <v>2.9268452660560242E-2</v>
      </c>
      <c r="BR134" s="25">
        <v>2.9268452660560242E-2</v>
      </c>
      <c r="BS134" s="25">
        <v>2.9268452660560242E-2</v>
      </c>
      <c r="BT134" s="60"/>
      <c r="BU134" s="60"/>
      <c r="BV134" s="60"/>
      <c r="BW134" s="60"/>
    </row>
    <row r="135" spans="2:75" ht="13.5" thickBot="1">
      <c r="B135" s="2">
        <v>121</v>
      </c>
      <c r="E135" t="s">
        <v>207</v>
      </c>
      <c r="F135" s="64"/>
      <c r="G135" s="19">
        <f>HLOOKUP($E$3,'2024 Historical'!$C$3:$BC$261,Q135,FALSE)</f>
        <v>4.8509187505072264E-2</v>
      </c>
      <c r="H135" s="19">
        <f>HLOOKUP($E$3,$S$3:$BS$269,Q135,FALSE)</f>
        <v>3.5078523851381146E-2</v>
      </c>
      <c r="I135" s="110">
        <f>H135*EXP('Model Inputs'!I20)</f>
        <v>3.6146823947052285E-2</v>
      </c>
      <c r="J135" s="111">
        <f>I135*EXP('Model Inputs'!J20)</f>
        <v>3.7434363290077537E-2</v>
      </c>
      <c r="K135" s="111">
        <f>J135*EXP('Model Inputs'!K20)</f>
        <v>3.8767764409569409E-2</v>
      </c>
      <c r="L135" s="111">
        <f>K135*EXP('Model Inputs'!L20)</f>
        <v>4.014866088865067E-2</v>
      </c>
      <c r="M135" s="111">
        <f>L135*EXP('Model Inputs'!M20)</f>
        <v>4.1578744498199233E-2</v>
      </c>
      <c r="N135" s="111">
        <f>M135*EXP('Model Inputs'!N20)</f>
        <v>4.3059767269479028E-2</v>
      </c>
      <c r="O135" s="112">
        <f>N135*EXP('Model Inputs'!O20)</f>
        <v>4.4593543640597422E-2</v>
      </c>
      <c r="P135" s="166"/>
      <c r="Q135" s="174">
        <v>133</v>
      </c>
      <c r="S135" s="25">
        <v>3.5078523851381146E-2</v>
      </c>
      <c r="T135" s="25">
        <v>3.5078523851381146E-2</v>
      </c>
      <c r="U135" s="25">
        <v>3.5078523851381146E-2</v>
      </c>
      <c r="V135" s="25">
        <v>3.5078523851381146E-2</v>
      </c>
      <c r="W135" s="25">
        <v>3.5078523851381146E-2</v>
      </c>
      <c r="X135" s="25">
        <v>3.5078523851381146E-2</v>
      </c>
      <c r="Y135" s="25">
        <v>3.5078523851381146E-2</v>
      </c>
      <c r="Z135" s="25">
        <v>3.5078523851381146E-2</v>
      </c>
      <c r="AA135" s="25">
        <v>3.5078523851381146E-2</v>
      </c>
      <c r="AB135" s="25">
        <v>3.5078523851381146E-2</v>
      </c>
      <c r="AC135" s="25">
        <v>3.5078523851381146E-2</v>
      </c>
      <c r="AD135" s="25">
        <v>3.5078523851381146E-2</v>
      </c>
      <c r="AE135" s="25">
        <v>3.5078523851381146E-2</v>
      </c>
      <c r="AF135" s="25">
        <v>3.5078523851381146E-2</v>
      </c>
      <c r="AG135" s="25">
        <v>3.5078523851381146E-2</v>
      </c>
      <c r="AH135" s="25">
        <v>3.5078523851381146E-2</v>
      </c>
      <c r="AI135" s="25">
        <v>3.5078523851381146E-2</v>
      </c>
      <c r="AJ135" s="25">
        <v>3.5078523851381146E-2</v>
      </c>
      <c r="AK135" s="25">
        <v>3.5078523851381146E-2</v>
      </c>
      <c r="AL135" s="25">
        <v>3.5078523851381146E-2</v>
      </c>
      <c r="AM135" s="25">
        <v>3.5078523851381146E-2</v>
      </c>
      <c r="AN135" s="25">
        <v>3.5078523851381146E-2</v>
      </c>
      <c r="AO135" s="25">
        <v>3.5078523851381146E-2</v>
      </c>
      <c r="AP135" s="25">
        <v>3.5078523851381146E-2</v>
      </c>
      <c r="AQ135" s="25">
        <v>3.5078523851381146E-2</v>
      </c>
      <c r="AR135" s="25">
        <v>3.5078523851381146E-2</v>
      </c>
      <c r="AS135" s="25">
        <v>3.5078523851381146E-2</v>
      </c>
      <c r="AT135" s="25">
        <v>3.5078523851381146E-2</v>
      </c>
      <c r="AU135" s="25">
        <v>3.5078523851381146E-2</v>
      </c>
      <c r="AV135" s="25">
        <v>3.5078523851381146E-2</v>
      </c>
      <c r="AW135" s="25">
        <v>3.5078523851381146E-2</v>
      </c>
      <c r="AX135" s="25">
        <v>3.5078523851381146E-2</v>
      </c>
      <c r="AY135" s="25">
        <v>3.5078523851381146E-2</v>
      </c>
      <c r="AZ135" s="25">
        <v>3.5078523851381146E-2</v>
      </c>
      <c r="BA135" s="25">
        <v>3.5078523851381146E-2</v>
      </c>
      <c r="BB135" s="25">
        <v>3.5078523851381146E-2</v>
      </c>
      <c r="BC135" s="25">
        <v>3.5078523851381146E-2</v>
      </c>
      <c r="BD135" s="25">
        <v>3.5078523851381146E-2</v>
      </c>
      <c r="BE135" s="25">
        <v>3.5078523851381146E-2</v>
      </c>
      <c r="BF135" s="25">
        <v>3.5078523851381146E-2</v>
      </c>
      <c r="BG135" s="25">
        <v>3.5078523851381146E-2</v>
      </c>
      <c r="BH135" s="25">
        <v>3.5078523851381146E-2</v>
      </c>
      <c r="BI135" s="25">
        <v>3.5078523851381146E-2</v>
      </c>
      <c r="BJ135" s="25">
        <v>3.5078523851381146E-2</v>
      </c>
      <c r="BK135" s="25">
        <v>3.5078523851381146E-2</v>
      </c>
      <c r="BL135" s="25">
        <v>3.5078523851381146E-2</v>
      </c>
      <c r="BM135" s="25">
        <v>3.5078523851381146E-2</v>
      </c>
      <c r="BN135" s="25">
        <v>3.5078523851381146E-2</v>
      </c>
      <c r="BO135" s="25">
        <v>3.5078523851381146E-2</v>
      </c>
      <c r="BP135" s="25">
        <v>3.5078523851381146E-2</v>
      </c>
      <c r="BQ135" s="25">
        <v>3.5078523851381146E-2</v>
      </c>
      <c r="BR135" s="25">
        <v>3.5078523851381146E-2</v>
      </c>
      <c r="BS135" s="25">
        <v>3.5078523851381146E-2</v>
      </c>
      <c r="BT135" s="60"/>
      <c r="BU135" s="60"/>
      <c r="BV135" s="60"/>
      <c r="BW135" s="60"/>
    </row>
    <row r="136" spans="2:75">
      <c r="B136" s="2">
        <v>122</v>
      </c>
      <c r="E136" t="s">
        <v>208</v>
      </c>
      <c r="F136" s="19"/>
      <c r="G136" s="25">
        <f>HLOOKUP($E$3,'2024 Historical'!$C$3:$BC$261,Q136,FALSE)</f>
        <v>4.2877658891077003E-2</v>
      </c>
      <c r="H136" s="25">
        <f>HLOOKUP($E$3,$S$3:$BS$269,Q136,FALSE)</f>
        <v>3.3335502494134875E-2</v>
      </c>
      <c r="I136" s="25">
        <f>LN(I134/H134)*0.3+LN(I135/H135)*0.7</f>
        <v>2.8200000000000051E-2</v>
      </c>
      <c r="J136" s="25">
        <f t="shared" ref="J136:O136" si="26">LN(J134/I134)*0.3+LN(J135/I135)*0.7</f>
        <v>3.1099999999999996E-2</v>
      </c>
      <c r="K136" s="25">
        <f t="shared" si="26"/>
        <v>3.1099999999999996E-2</v>
      </c>
      <c r="L136" s="25">
        <f t="shared" si="26"/>
        <v>3.1099999999999996E-2</v>
      </c>
      <c r="M136" s="25">
        <f t="shared" si="26"/>
        <v>3.1099999999999996E-2</v>
      </c>
      <c r="N136" s="25">
        <f t="shared" si="26"/>
        <v>3.1099999999999996E-2</v>
      </c>
      <c r="O136" s="25">
        <f t="shared" si="26"/>
        <v>3.1099999999999996E-2</v>
      </c>
      <c r="P136" s="146"/>
      <c r="Q136" s="174">
        <v>134</v>
      </c>
      <c r="S136" s="25">
        <v>3.3335502494134875E-2</v>
      </c>
      <c r="T136" s="25">
        <v>3.3335502494134875E-2</v>
      </c>
      <c r="U136" s="25">
        <v>3.3335502494134875E-2</v>
      </c>
      <c r="V136" s="25">
        <v>3.3335502494134875E-2</v>
      </c>
      <c r="W136" s="25">
        <v>3.3335502494134875E-2</v>
      </c>
      <c r="X136" s="25">
        <v>3.3335502494134875E-2</v>
      </c>
      <c r="Y136" s="25">
        <v>3.3335502494134875E-2</v>
      </c>
      <c r="Z136" s="25">
        <v>3.3335502494134875E-2</v>
      </c>
      <c r="AA136" s="25">
        <v>3.3335502494134875E-2</v>
      </c>
      <c r="AB136" s="25">
        <v>3.3335502494134875E-2</v>
      </c>
      <c r="AC136" s="25">
        <v>3.3335502494134875E-2</v>
      </c>
      <c r="AD136" s="25">
        <v>3.3335502494134875E-2</v>
      </c>
      <c r="AE136" s="25">
        <v>3.3335502494134875E-2</v>
      </c>
      <c r="AF136" s="25">
        <v>3.3335502494134875E-2</v>
      </c>
      <c r="AG136" s="25">
        <v>3.3335502494134875E-2</v>
      </c>
      <c r="AH136" s="25">
        <v>3.3335502494134875E-2</v>
      </c>
      <c r="AI136" s="25">
        <v>3.3335502494134875E-2</v>
      </c>
      <c r="AJ136" s="25">
        <v>3.3335502494134875E-2</v>
      </c>
      <c r="AK136" s="25">
        <v>3.3335502494134875E-2</v>
      </c>
      <c r="AL136" s="25">
        <v>3.3335502494134875E-2</v>
      </c>
      <c r="AM136" s="25">
        <v>3.3335502494134875E-2</v>
      </c>
      <c r="AN136" s="25">
        <v>3.3335502494134875E-2</v>
      </c>
      <c r="AO136" s="25">
        <v>3.3335502494134875E-2</v>
      </c>
      <c r="AP136" s="25">
        <v>3.3335502494134875E-2</v>
      </c>
      <c r="AQ136" s="25">
        <v>3.3335502494134875E-2</v>
      </c>
      <c r="AR136" s="25">
        <v>3.3335502494134875E-2</v>
      </c>
      <c r="AS136" s="25">
        <v>3.3335502494134875E-2</v>
      </c>
      <c r="AT136" s="25">
        <v>3.3335502494134875E-2</v>
      </c>
      <c r="AU136" s="25">
        <v>3.3335502494134875E-2</v>
      </c>
      <c r="AV136" s="25">
        <v>3.3335502494134875E-2</v>
      </c>
      <c r="AW136" s="25">
        <v>3.3335502494134875E-2</v>
      </c>
      <c r="AX136" s="25">
        <v>3.3335502494134875E-2</v>
      </c>
      <c r="AY136" s="25">
        <v>3.3335502494134875E-2</v>
      </c>
      <c r="AZ136" s="25">
        <v>3.3335502494134875E-2</v>
      </c>
      <c r="BA136" s="25">
        <v>3.3335502494134875E-2</v>
      </c>
      <c r="BB136" s="25">
        <v>3.3335502494134875E-2</v>
      </c>
      <c r="BC136" s="25">
        <v>3.3335502494134875E-2</v>
      </c>
      <c r="BD136" s="25">
        <v>3.3335502494134875E-2</v>
      </c>
      <c r="BE136" s="25">
        <v>3.3335502494134875E-2</v>
      </c>
      <c r="BF136" s="25">
        <v>3.3335502494134875E-2</v>
      </c>
      <c r="BG136" s="25">
        <v>3.3335502494134875E-2</v>
      </c>
      <c r="BH136" s="25">
        <v>3.3335502494134875E-2</v>
      </c>
      <c r="BI136" s="25">
        <v>3.3335502494134875E-2</v>
      </c>
      <c r="BJ136" s="25">
        <v>3.3335502494134875E-2</v>
      </c>
      <c r="BK136" s="25">
        <v>3.3335502494134875E-2</v>
      </c>
      <c r="BL136" s="25">
        <v>3.3335502494134875E-2</v>
      </c>
      <c r="BM136" s="25">
        <v>3.3335502494134875E-2</v>
      </c>
      <c r="BN136" s="25">
        <v>3.3335502494134875E-2</v>
      </c>
      <c r="BO136" s="25">
        <v>3.3335502494134875E-2</v>
      </c>
      <c r="BP136" s="25">
        <v>3.3335502494134875E-2</v>
      </c>
      <c r="BQ136" s="25">
        <v>3.3335502494134875E-2</v>
      </c>
      <c r="BR136" s="25">
        <v>3.3335502494134875E-2</v>
      </c>
      <c r="BS136" s="25">
        <v>3.3335502494134875E-2</v>
      </c>
      <c r="BT136" s="60"/>
      <c r="BU136" s="60"/>
      <c r="BV136" s="60"/>
      <c r="BW136" s="60"/>
    </row>
    <row r="137" spans="2:75">
      <c r="B137" s="2">
        <v>123</v>
      </c>
      <c r="E137" t="s">
        <v>209</v>
      </c>
      <c r="F137" s="64"/>
      <c r="G137" s="15">
        <f>HLOOKUP($E$3,'2024 Historical'!$C$3:$BC$261,Q137,FALSE)</f>
        <v>163.888848024981</v>
      </c>
      <c r="H137" s="15">
        <f>HLOOKUP($E$3,$S$3:$BS$269,Q137,FALSE)</f>
        <v>169.44424668381595</v>
      </c>
      <c r="I137" s="21">
        <f t="shared" ref="I137:O137" si="27">H137*EXP(I136)</f>
        <v>174.29058667143062</v>
      </c>
      <c r="J137" s="15">
        <f t="shared" si="27"/>
        <v>179.79619233574084</v>
      </c>
      <c r="K137" s="15">
        <f t="shared" si="27"/>
        <v>185.47571269223135</v>
      </c>
      <c r="L137" s="15">
        <f t="shared" si="27"/>
        <v>191.3346414725641</v>
      </c>
      <c r="M137" s="15">
        <f t="shared" si="27"/>
        <v>197.37864594800942</v>
      </c>
      <c r="N137" s="15">
        <f t="shared" si="27"/>
        <v>203.61357241132927</v>
      </c>
      <c r="O137" s="15">
        <f t="shared" si="27"/>
        <v>210.04545183182589</v>
      </c>
      <c r="P137" s="164"/>
      <c r="Q137" s="174">
        <v>135</v>
      </c>
      <c r="S137" s="186">
        <v>193.37694324916575</v>
      </c>
      <c r="T137" s="186">
        <v>153.3687171942648</v>
      </c>
      <c r="U137" s="186">
        <v>162.82297212039242</v>
      </c>
      <c r="V137" s="186">
        <v>176.28724140856414</v>
      </c>
      <c r="W137" s="186">
        <v>185.76846244643266</v>
      </c>
      <c r="X137" s="186">
        <v>163.06615801244899</v>
      </c>
      <c r="Y137" s="186">
        <v>173.66029985740684</v>
      </c>
      <c r="Z137" s="186">
        <v>191.89106748604783</v>
      </c>
      <c r="AA137" s="186">
        <v>197.92926063766072</v>
      </c>
      <c r="AB137" s="186">
        <v>194.29824008110737</v>
      </c>
      <c r="AC137" s="186">
        <v>168.42732997775187</v>
      </c>
      <c r="AD137" s="186">
        <v>197.92926063766072</v>
      </c>
      <c r="AE137" s="186">
        <v>157.31269345002877</v>
      </c>
      <c r="AF137" s="186">
        <v>169.44424668381595</v>
      </c>
      <c r="AG137" s="186">
        <v>197.92926063766072</v>
      </c>
      <c r="AH137" s="186">
        <v>165.53146569357915</v>
      </c>
      <c r="AI137" s="186">
        <v>162.82297212039242</v>
      </c>
      <c r="AJ137" s="186">
        <v>164.95951916883789</v>
      </c>
      <c r="AK137" s="186">
        <v>185.76846244643266</v>
      </c>
      <c r="AL137" s="186">
        <v>189.5727028477983</v>
      </c>
      <c r="AM137" s="186">
        <v>164.95951916883789</v>
      </c>
      <c r="AN137" s="186">
        <v>150.3917397265578</v>
      </c>
      <c r="AO137" s="186">
        <v>150.3917397265578</v>
      </c>
      <c r="AP137" s="186">
        <v>183.01754551586376</v>
      </c>
      <c r="AQ137" s="186">
        <v>191.89106748604783</v>
      </c>
      <c r="AR137" s="186">
        <v>181.42960952318603</v>
      </c>
      <c r="AS137" s="186">
        <v>157.19753879049429</v>
      </c>
      <c r="AT137" s="186">
        <v>166.11783141174467</v>
      </c>
      <c r="AU137" s="186">
        <v>167.61349130731375</v>
      </c>
      <c r="AV137" s="186">
        <v>169.44424668381595</v>
      </c>
      <c r="AW137" s="186">
        <v>185.76846244643266</v>
      </c>
      <c r="AX137" s="186">
        <v>187.40327638617626</v>
      </c>
      <c r="AY137" s="186">
        <v>163.06615801244899</v>
      </c>
      <c r="AZ137" s="186">
        <v>163.06615801244899</v>
      </c>
      <c r="BA137" s="186">
        <v>153.79737309144153</v>
      </c>
      <c r="BB137" s="186">
        <v>171.08164606459488</v>
      </c>
      <c r="BC137" s="186">
        <v>189.5727028477983</v>
      </c>
      <c r="BD137" s="186">
        <v>187.40327638617626</v>
      </c>
      <c r="BE137" s="186">
        <v>193.37694324916575</v>
      </c>
      <c r="BF137" s="186">
        <v>141.53587259805755</v>
      </c>
      <c r="BG137" s="186">
        <v>153.3687171942648</v>
      </c>
      <c r="BH137" s="186">
        <v>141.53587259805755</v>
      </c>
      <c r="BI137" s="186">
        <v>163.65250503313112</v>
      </c>
      <c r="BJ137" s="186">
        <v>162.82297212039242</v>
      </c>
      <c r="BK137" s="186">
        <v>162.82297212039242</v>
      </c>
      <c r="BL137" s="186">
        <v>174.5173987066934</v>
      </c>
      <c r="BM137" s="186">
        <v>193.37694324916575</v>
      </c>
      <c r="BN137" s="186">
        <v>181.42960952318603</v>
      </c>
      <c r="BO137" s="186">
        <v>163.06615801244899</v>
      </c>
      <c r="BP137" s="186">
        <v>164.73356846614934</v>
      </c>
      <c r="BQ137" s="186">
        <v>149.00637639385457</v>
      </c>
      <c r="BR137" s="186">
        <v>180.46258520560437</v>
      </c>
      <c r="BS137" s="186">
        <v>180.46076053844422</v>
      </c>
      <c r="BT137" s="60"/>
      <c r="BU137" s="60"/>
      <c r="BV137" s="60"/>
      <c r="BW137" s="60"/>
    </row>
    <row r="138" spans="2:75">
      <c r="B138" s="2">
        <v>124</v>
      </c>
      <c r="F138" s="64"/>
      <c r="G138" s="64"/>
      <c r="H138" s="15"/>
      <c r="I138" s="15"/>
      <c r="J138" s="15"/>
      <c r="K138" s="15"/>
      <c r="L138" s="15"/>
      <c r="M138" s="15"/>
      <c r="N138" s="15"/>
      <c r="O138" s="15"/>
      <c r="P138" s="164"/>
      <c r="Q138" s="174">
        <v>136</v>
      </c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60"/>
      <c r="BU138" s="60"/>
      <c r="BV138" s="60"/>
      <c r="BW138" s="60"/>
    </row>
    <row r="139" spans="2:75">
      <c r="B139" s="2">
        <v>125</v>
      </c>
      <c r="E139" t="s">
        <v>210</v>
      </c>
      <c r="F139" s="21"/>
      <c r="G139" s="15">
        <f>HLOOKUP($E$3,'2024 Historical'!$C$3:$BC$261,Q139,FALSE)</f>
        <v>22.779322766231168</v>
      </c>
      <c r="H139" s="15">
        <f>HLOOKUP($E$3,$S$3:$BS$269,Q139,FALSE)</f>
        <v>23.010753802860108</v>
      </c>
      <c r="I139" s="15">
        <f>I113</f>
        <v>23.894723176359772</v>
      </c>
      <c r="J139" s="15">
        <f t="shared" ref="J139:M139" si="28">J113</f>
        <v>24.454423830611955</v>
      </c>
      <c r="K139" s="15">
        <f t="shared" si="28"/>
        <v>24.998382763648834</v>
      </c>
      <c r="L139" s="15">
        <f t="shared" si="28"/>
        <v>25.554441401952957</v>
      </c>
      <c r="M139" s="15">
        <f t="shared" si="28"/>
        <v>26.122868888760443</v>
      </c>
      <c r="N139" s="15">
        <f>N113</f>
        <v>26.703940354071541</v>
      </c>
      <c r="O139" s="15">
        <f>O113</f>
        <v>27.297937047818948</v>
      </c>
      <c r="P139" s="164"/>
      <c r="Q139" s="174">
        <v>137</v>
      </c>
      <c r="S139" s="15">
        <v>23.010753802860108</v>
      </c>
      <c r="T139" s="15">
        <v>23.010753802860108</v>
      </c>
      <c r="U139" s="15">
        <v>23.010753802860108</v>
      </c>
      <c r="V139" s="15">
        <v>23.010753802860108</v>
      </c>
      <c r="W139" s="15">
        <v>23.010753802860108</v>
      </c>
      <c r="X139" s="15">
        <v>23.010753802860108</v>
      </c>
      <c r="Y139" s="15">
        <v>23.010753802860108</v>
      </c>
      <c r="Z139" s="15">
        <v>23.010753802860108</v>
      </c>
      <c r="AA139" s="15">
        <v>23.010753802860108</v>
      </c>
      <c r="AB139" s="15">
        <v>23.010753802860108</v>
      </c>
      <c r="AC139" s="15">
        <v>23.010753802860108</v>
      </c>
      <c r="AD139" s="15">
        <v>23.010753802860108</v>
      </c>
      <c r="AE139" s="15">
        <v>23.010753802860108</v>
      </c>
      <c r="AF139" s="15">
        <v>23.010753802860108</v>
      </c>
      <c r="AG139" s="15">
        <v>23.010753802860108</v>
      </c>
      <c r="AH139" s="15">
        <v>23.010753802860108</v>
      </c>
      <c r="AI139" s="15">
        <v>23.010753802860108</v>
      </c>
      <c r="AJ139" s="15">
        <v>23.010753802860108</v>
      </c>
      <c r="AK139" s="15">
        <v>23.010753802860108</v>
      </c>
      <c r="AL139" s="15">
        <v>23.010753802860108</v>
      </c>
      <c r="AM139" s="15">
        <v>23.010753802860108</v>
      </c>
      <c r="AN139" s="15">
        <v>23.010753802860108</v>
      </c>
      <c r="AO139" s="15">
        <v>23.010753802860108</v>
      </c>
      <c r="AP139" s="15">
        <v>23.010753802860108</v>
      </c>
      <c r="AQ139" s="15">
        <v>23.010753802860108</v>
      </c>
      <c r="AR139" s="15">
        <v>23.010753802860108</v>
      </c>
      <c r="AS139" s="15">
        <v>23.010753802860108</v>
      </c>
      <c r="AT139" s="15">
        <v>23.010753802860108</v>
      </c>
      <c r="AU139" s="15">
        <v>23.010753802860108</v>
      </c>
      <c r="AV139" s="15">
        <v>23.010753802860108</v>
      </c>
      <c r="AW139" s="15">
        <v>23.010753802860108</v>
      </c>
      <c r="AX139" s="15">
        <v>23.010753802860108</v>
      </c>
      <c r="AY139" s="15">
        <v>23.010753802860108</v>
      </c>
      <c r="AZ139" s="15">
        <v>23.010753802860108</v>
      </c>
      <c r="BA139" s="15">
        <v>23.010753802860108</v>
      </c>
      <c r="BB139" s="15">
        <v>23.010753802860108</v>
      </c>
      <c r="BC139" s="15">
        <v>23.010753802860108</v>
      </c>
      <c r="BD139" s="15">
        <v>23.010753802860108</v>
      </c>
      <c r="BE139" s="15">
        <v>23.010753802860108</v>
      </c>
      <c r="BF139" s="15">
        <v>23.010753802860108</v>
      </c>
      <c r="BG139" s="15">
        <v>23.010753802860108</v>
      </c>
      <c r="BH139" s="15">
        <v>23.010753802860108</v>
      </c>
      <c r="BI139" s="15">
        <v>23.010753802860108</v>
      </c>
      <c r="BJ139" s="15">
        <v>23.010753802860108</v>
      </c>
      <c r="BK139" s="15">
        <v>23.010753802860108</v>
      </c>
      <c r="BL139" s="15">
        <v>23.010753802860108</v>
      </c>
      <c r="BM139" s="15">
        <v>23.010753802860108</v>
      </c>
      <c r="BN139" s="15">
        <v>23.010753802860108</v>
      </c>
      <c r="BO139" s="15">
        <v>23.010753802860108</v>
      </c>
      <c r="BP139" s="15">
        <v>23.010753802860108</v>
      </c>
      <c r="BQ139" s="15">
        <v>23.010753802860108</v>
      </c>
      <c r="BR139" s="15">
        <v>23.010753802860108</v>
      </c>
      <c r="BS139" s="15">
        <v>23.010753802860108</v>
      </c>
      <c r="BT139" s="60"/>
      <c r="BU139" s="60"/>
      <c r="BV139" s="60"/>
      <c r="BW139" s="60"/>
    </row>
    <row r="140" spans="2:75">
      <c r="B140" s="2">
        <v>126</v>
      </c>
      <c r="Q140" s="174">
        <v>138</v>
      </c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 s="60"/>
      <c r="BU140" s="60"/>
      <c r="BV140" s="60"/>
      <c r="BW140" s="60"/>
    </row>
    <row r="141" spans="2:75">
      <c r="B141" s="2">
        <v>127</v>
      </c>
      <c r="E141" s="23" t="s">
        <v>211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Q141" s="174">
        <v>139</v>
      </c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 s="60"/>
      <c r="BU141" s="60"/>
      <c r="BV141" s="60"/>
      <c r="BW141" s="60"/>
    </row>
    <row r="142" spans="2:75">
      <c r="B142" s="2">
        <v>128</v>
      </c>
      <c r="E142" t="s">
        <v>212</v>
      </c>
      <c r="F142" s="15"/>
      <c r="G142" s="63">
        <f>HLOOKUP($E$3,'2024 Historical'!$C$3:$BC$261,Q142,FALSE)</f>
        <v>3122</v>
      </c>
      <c r="H142" s="17">
        <f>HLOOKUP($E$3,$S$3:$BS$269,Q142,FALSE)</f>
        <v>3138</v>
      </c>
      <c r="I142" s="26">
        <f>'Model Inputs'!I16</f>
        <v>3138</v>
      </c>
      <c r="J142" s="26">
        <f>'Model Inputs'!J16</f>
        <v>3138</v>
      </c>
      <c r="K142" s="26">
        <f>'Model Inputs'!K16</f>
        <v>3138</v>
      </c>
      <c r="L142" s="26">
        <f>'Model Inputs'!L16</f>
        <v>3138</v>
      </c>
      <c r="M142" s="26">
        <f>'Model Inputs'!M16</f>
        <v>3138</v>
      </c>
      <c r="N142" s="26">
        <f>'Model Inputs'!N16</f>
        <v>3138</v>
      </c>
      <c r="O142" s="26">
        <f>'Model Inputs'!O16</f>
        <v>3138</v>
      </c>
      <c r="P142" s="164"/>
      <c r="Q142" s="174">
        <v>140</v>
      </c>
      <c r="S142" s="22">
        <v>51191</v>
      </c>
      <c r="T142" s="22">
        <v>2096</v>
      </c>
      <c r="U142" s="22">
        <v>92</v>
      </c>
      <c r="V142" s="22">
        <v>1218</v>
      </c>
      <c r="W142" s="22">
        <v>1508</v>
      </c>
      <c r="X142" s="22">
        <v>1633</v>
      </c>
      <c r="Y142" s="22">
        <v>162</v>
      </c>
      <c r="Z142" s="22">
        <v>39</v>
      </c>
      <c r="AA142" s="22">
        <v>174</v>
      </c>
      <c r="AB142" s="22">
        <v>4132</v>
      </c>
      <c r="AC142" s="22">
        <v>3324</v>
      </c>
      <c r="AD142" s="22">
        <v>4708</v>
      </c>
      <c r="AE142" s="22">
        <v>389</v>
      </c>
      <c r="AF142" s="22">
        <v>1481</v>
      </c>
      <c r="AG142" s="22">
        <v>1657</v>
      </c>
      <c r="AH142" s="22">
        <v>294</v>
      </c>
      <c r="AI142" s="22">
        <v>83</v>
      </c>
      <c r="AJ142" s="22">
        <v>2273</v>
      </c>
      <c r="AK142" s="22">
        <v>704</v>
      </c>
      <c r="AL142" s="22">
        <v>1654</v>
      </c>
      <c r="AM142" s="22">
        <v>97</v>
      </c>
      <c r="AN142" s="22">
        <v>21</v>
      </c>
      <c r="AO142" s="22">
        <v>73</v>
      </c>
      <c r="AP142" s="22">
        <v>125899</v>
      </c>
      <c r="AQ142" s="22">
        <v>13083</v>
      </c>
      <c r="AR142" s="22">
        <v>1811</v>
      </c>
      <c r="AS142" s="22">
        <v>699</v>
      </c>
      <c r="AT142" s="22">
        <v>246</v>
      </c>
      <c r="AU142" s="22">
        <v>396</v>
      </c>
      <c r="AV142" s="22">
        <v>3138</v>
      </c>
      <c r="AW142" s="22">
        <v>2987</v>
      </c>
      <c r="AX142" s="22">
        <v>1029</v>
      </c>
      <c r="AY142" s="22">
        <v>4672</v>
      </c>
      <c r="AZ142" s="22">
        <v>324</v>
      </c>
      <c r="BA142" s="22">
        <v>678</v>
      </c>
      <c r="BB142" s="22">
        <v>370</v>
      </c>
      <c r="BC142" s="22">
        <v>2106</v>
      </c>
      <c r="BD142" s="22">
        <v>225</v>
      </c>
      <c r="BE142" s="22">
        <v>2409</v>
      </c>
      <c r="BF142" s="22">
        <v>510</v>
      </c>
      <c r="BG142" s="22">
        <v>740</v>
      </c>
      <c r="BH142" s="22">
        <v>83</v>
      </c>
      <c r="BI142" s="22">
        <v>118</v>
      </c>
      <c r="BJ142" s="22">
        <v>714</v>
      </c>
      <c r="BK142" s="22">
        <v>1269</v>
      </c>
      <c r="BL142" s="22">
        <v>150</v>
      </c>
      <c r="BM142" s="22">
        <v>29712</v>
      </c>
      <c r="BN142" s="22">
        <v>359</v>
      </c>
      <c r="BO142" s="22">
        <v>502</v>
      </c>
      <c r="BP142" s="22">
        <v>243</v>
      </c>
      <c r="BQ142" s="22">
        <v>617</v>
      </c>
      <c r="BR142" s="22">
        <v>8557</v>
      </c>
      <c r="BS142" s="22">
        <v>5018</v>
      </c>
      <c r="BT142" s="60"/>
      <c r="BU142" s="60"/>
      <c r="BV142" s="60"/>
      <c r="BW142" s="60"/>
    </row>
    <row r="143" spans="2:75" ht="26.25" customHeight="1">
      <c r="B143" s="2">
        <v>129</v>
      </c>
      <c r="E143" s="106" t="str">
        <f>"2002-"&amp;"20XX"&amp;" (year of calculation - incremented by 1 each year of forecast)"&amp;" Avg Line km"</f>
        <v>2002-20XX (year of calculation - incremented by 1 each year of forecast) Avg Line km</v>
      </c>
      <c r="F143" s="22"/>
      <c r="G143" s="63">
        <f>HLOOKUP($E$3,'2024 Historical'!$C$3:$BC$261,Q143,FALSE)</f>
        <v>2815.2272727272725</v>
      </c>
      <c r="H143" s="6">
        <f>HLOOKUP($E$3,$S$3:$BS$269,Q143,FALSE)</f>
        <v>2841.4583333333335</v>
      </c>
      <c r="I143" s="22">
        <f>((H156)*(I5-2002)+I142)/(I5-2002+1)</f>
        <v>2853.32</v>
      </c>
      <c r="J143" s="22">
        <f>((I156)*(J5-2002)+J142)/(J5-2002+1)</f>
        <v>2864.2692307692309</v>
      </c>
      <c r="K143" s="22">
        <f>((J156)*(K5-2002)+K142)/(K5-2002+1)</f>
        <v>2874.4074074074074</v>
      </c>
      <c r="L143" s="22">
        <f>((K156)*(L5-2002)+L142)/(L5-2002+1)</f>
        <v>2883.8214285714284</v>
      </c>
      <c r="M143" s="22">
        <f t="shared" ref="M143" si="29">((L156)*(M5-2002)+M142)/(M5-2002+1)</f>
        <v>2892.5862068965516</v>
      </c>
      <c r="N143" s="22">
        <f>((M156)*(N5-2002)+N142)/(N5-2002+1)</f>
        <v>2900.7666666666669</v>
      </c>
      <c r="O143" s="22">
        <f>((N156)*(O5-2002)+O142)/(O5-2002+1)</f>
        <v>2908.4193548387098</v>
      </c>
      <c r="P143" s="60"/>
      <c r="Q143" s="174">
        <v>141</v>
      </c>
      <c r="S143" s="6">
        <v>28921.1875</v>
      </c>
      <c r="T143" s="6">
        <v>1931.2833333333335</v>
      </c>
      <c r="U143" s="6">
        <v>92.0625</v>
      </c>
      <c r="V143" s="6">
        <v>882.6583333333333</v>
      </c>
      <c r="W143" s="6">
        <v>1528.0375000000001</v>
      </c>
      <c r="X143" s="6">
        <v>1162.7833333333331</v>
      </c>
      <c r="Y143" s="6">
        <v>151.29166666666666</v>
      </c>
      <c r="Z143" s="6">
        <v>32.087499999999999</v>
      </c>
      <c r="AA143" s="6">
        <v>155.02083333333334</v>
      </c>
      <c r="AB143" s="6">
        <v>3467.8333333333335</v>
      </c>
      <c r="AC143" s="6">
        <v>1770.5250000000003</v>
      </c>
      <c r="AD143" s="6">
        <v>2491.75</v>
      </c>
      <c r="AE143" s="6">
        <v>349.16666666666669</v>
      </c>
      <c r="AF143" s="6">
        <v>450.32916666666665</v>
      </c>
      <c r="AG143" s="6">
        <v>800.8458333333333</v>
      </c>
      <c r="AH143" s="6">
        <v>272.32083333333321</v>
      </c>
      <c r="AI143" s="6">
        <v>80.866666666666632</v>
      </c>
      <c r="AJ143" s="6">
        <v>1191.7</v>
      </c>
      <c r="AK143" s="6">
        <v>404</v>
      </c>
      <c r="AL143" s="6">
        <v>1486.0916666666665</v>
      </c>
      <c r="AM143" s="6">
        <v>78.508333333333326</v>
      </c>
      <c r="AN143" s="6">
        <v>21.125</v>
      </c>
      <c r="AO143" s="6">
        <v>68.229166666666671</v>
      </c>
      <c r="AP143" s="6">
        <v>123749.69583333332</v>
      </c>
      <c r="AQ143" s="6">
        <v>6185.541666666667</v>
      </c>
      <c r="AR143" s="6">
        <v>983.25</v>
      </c>
      <c r="AS143" s="6">
        <v>407.11666666666673</v>
      </c>
      <c r="AT143" s="6">
        <v>164.79166666666669</v>
      </c>
      <c r="AU143" s="6">
        <v>470.58333333333331</v>
      </c>
      <c r="AV143" s="6">
        <v>2841.4583333333335</v>
      </c>
      <c r="AW143" s="6">
        <v>1723.9791666666667</v>
      </c>
      <c r="AX143" s="6">
        <v>1056.9166666666667</v>
      </c>
      <c r="AY143" s="6">
        <v>2665.7916666666665</v>
      </c>
      <c r="AZ143" s="6">
        <v>335.15</v>
      </c>
      <c r="BA143" s="6">
        <v>711.27499999999998</v>
      </c>
      <c r="BB143" s="6">
        <v>370</v>
      </c>
      <c r="BC143" s="6">
        <v>1691.5</v>
      </c>
      <c r="BD143" s="6">
        <v>198.26250000000002</v>
      </c>
      <c r="BE143" s="6">
        <v>1327.7083333333333</v>
      </c>
      <c r="BF143" s="6">
        <v>285.67499999999995</v>
      </c>
      <c r="BG143" s="6">
        <v>732.83333333333337</v>
      </c>
      <c r="BH143" s="6">
        <v>70.625</v>
      </c>
      <c r="BI143" s="6">
        <v>100.26666666666667</v>
      </c>
      <c r="BJ143" s="6">
        <v>416.30833333333334</v>
      </c>
      <c r="BK143" s="6">
        <v>1252.145833333333</v>
      </c>
      <c r="BL143" s="6">
        <v>147.87916666666663</v>
      </c>
      <c r="BM143" s="6">
        <v>19791.833333333332</v>
      </c>
      <c r="BN143" s="6">
        <v>262.4375</v>
      </c>
      <c r="BO143" s="6">
        <v>455.86666666666662</v>
      </c>
      <c r="BP143" s="6">
        <v>131.625</v>
      </c>
      <c r="BQ143" s="6">
        <v>511.00833333333338</v>
      </c>
      <c r="BR143" s="6">
        <v>3831.6541666666667</v>
      </c>
      <c r="BS143" s="6">
        <v>2172.3624999999997</v>
      </c>
      <c r="BT143" s="60"/>
      <c r="BU143" s="60"/>
      <c r="BV143" s="60"/>
      <c r="BW143" s="60"/>
    </row>
    <row r="144" spans="2:75">
      <c r="B144" s="2">
        <v>130</v>
      </c>
      <c r="E144" t="s">
        <v>213</v>
      </c>
      <c r="F144" s="6"/>
      <c r="G144" s="63">
        <f>HLOOKUP($E$3,'2024 Historical'!$C$3:$BC$261,Q144,FALSE)</f>
        <v>152544</v>
      </c>
      <c r="H144" s="6">
        <f>HLOOKUP($E$3,$S$3:$BS$269,Q144,FALSE)</f>
        <v>153947</v>
      </c>
      <c r="I144" s="6">
        <f>SUMIFS('Historical Customer Counts'!$D$2:$D$444,'Historical Customer Counts'!$B$2:$B$444,'Benchmarking Calculations'!$E$3,'Historical Customer Counts'!$A$2:$A$444,('Benchmarking Calculations'!I$5-10))</f>
        <v>155496</v>
      </c>
      <c r="J144" s="6">
        <f>SUMIFS('Historical Customer Counts'!$D$2:$D$444,'Historical Customer Counts'!$B$2:$B$444,'Benchmarking Calculations'!$E$3,'Historical Customer Counts'!$A$2:$A$444,('Benchmarking Calculations'!J$5-10))</f>
        <v>157188</v>
      </c>
      <c r="K144" s="6">
        <f>SUMIFS('Historical Customer Counts'!$D$2:$D$444,'Historical Customer Counts'!$B$2:$B$444,'Benchmarking Calculations'!$E$3,'Historical Customer Counts'!$A$2:$A$444,('Benchmarking Calculations'!K$5-10))</f>
        <v>159039</v>
      </c>
      <c r="L144" s="6">
        <f>SUMIFS('Historical Customer Counts'!$D$2:$D$444,'Historical Customer Counts'!$B$2:$B$444,'Benchmarking Calculations'!$E$3,'Historical Customer Counts'!$A$2:$A$444,('Benchmarking Calculations'!L$5-10))</f>
        <v>160598</v>
      </c>
      <c r="M144" s="6">
        <f>SUMIFS('Historical Customer Counts'!$D$2:$D$444,'Historical Customer Counts'!$B$2:$B$444,'Benchmarking Calculations'!$E$3,'Historical Customer Counts'!$A$2:$A$444,('Benchmarking Calculations'!M$5-10))</f>
        <v>162140</v>
      </c>
      <c r="N144" s="6">
        <f>SUMIFS('Historical Customer Counts'!$D$2:$D$444,'Historical Customer Counts'!$B$2:$B$444,'Benchmarking Calculations'!$E$3,'Historical Customer Counts'!$A$2:$A$444,('Benchmarking Calculations'!N$5-10))</f>
        <v>164138</v>
      </c>
      <c r="O144" s="6">
        <f>SUMIFS('Historical Customer Counts'!$D$2:$D$498,'Historical Customer Counts'!$B$2:$B$498,'Benchmarking Calculations'!$E$3,'Historical Customer Counts'!$A$2:$A$498,('Benchmarking Calculations'!O$5-10))</f>
        <v>166044</v>
      </c>
      <c r="P144" s="63"/>
      <c r="Q144" s="174">
        <v>142</v>
      </c>
      <c r="S144" s="17">
        <v>1012119</v>
      </c>
      <c r="T144" s="17">
        <v>11678</v>
      </c>
      <c r="U144" s="17">
        <v>1653</v>
      </c>
      <c r="V144" s="17">
        <v>36208</v>
      </c>
      <c r="W144" s="17">
        <v>66656</v>
      </c>
      <c r="X144" s="17">
        <v>28713</v>
      </c>
      <c r="Y144" s="17">
        <v>6757</v>
      </c>
      <c r="Z144" s="17">
        <v>2059</v>
      </c>
      <c r="AA144" s="17">
        <v>11705</v>
      </c>
      <c r="AB144" s="17">
        <v>160279</v>
      </c>
      <c r="AC144" s="17">
        <v>57731</v>
      </c>
      <c r="AD144" s="17">
        <v>87212</v>
      </c>
      <c r="AE144" s="17">
        <v>16583</v>
      </c>
      <c r="AF144" s="17">
        <v>22250</v>
      </c>
      <c r="AG144" s="17">
        <v>28892</v>
      </c>
      <c r="AH144" s="17">
        <v>20556</v>
      </c>
      <c r="AI144" s="17">
        <v>3729</v>
      </c>
      <c r="AJ144" s="17">
        <v>47298</v>
      </c>
      <c r="AK144" s="17">
        <v>11145</v>
      </c>
      <c r="AL144" s="17">
        <v>21929</v>
      </c>
      <c r="AM144" s="17">
        <v>2703</v>
      </c>
      <c r="AN144" s="17">
        <v>1225</v>
      </c>
      <c r="AO144" s="17">
        <v>5510</v>
      </c>
      <c r="AP144" s="17">
        <v>1345839</v>
      </c>
      <c r="AQ144" s="17">
        <v>323919</v>
      </c>
      <c r="AR144" s="17">
        <v>16157</v>
      </c>
      <c r="AS144" s="17">
        <v>27467</v>
      </c>
      <c r="AT144" s="17">
        <v>10125</v>
      </c>
      <c r="AU144" s="17">
        <v>13345</v>
      </c>
      <c r="AV144" s="17">
        <v>153947</v>
      </c>
      <c r="AW144" s="17">
        <v>35865</v>
      </c>
      <c r="AX144" s="17">
        <v>42267</v>
      </c>
      <c r="AY144" s="17">
        <v>52770</v>
      </c>
      <c r="AZ144" s="17">
        <v>9008</v>
      </c>
      <c r="BA144" s="17">
        <v>27285</v>
      </c>
      <c r="BB144" s="17">
        <v>6075</v>
      </c>
      <c r="BC144" s="17">
        <v>67388</v>
      </c>
      <c r="BD144" s="17">
        <v>11840</v>
      </c>
      <c r="BE144" s="17">
        <v>55949</v>
      </c>
      <c r="BF144" s="17">
        <v>10892</v>
      </c>
      <c r="BG144" s="17">
        <v>33386</v>
      </c>
      <c r="BH144" s="17">
        <v>4270</v>
      </c>
      <c r="BI144" s="17">
        <v>5860</v>
      </c>
      <c r="BJ144" s="17">
        <v>2780</v>
      </c>
      <c r="BK144" s="17">
        <v>56183</v>
      </c>
      <c r="BL144" s="17">
        <v>7059</v>
      </c>
      <c r="BM144" s="17">
        <v>758311</v>
      </c>
      <c r="BN144" s="17">
        <v>13172</v>
      </c>
      <c r="BO144" s="17">
        <v>22666</v>
      </c>
      <c r="BP144" s="17">
        <v>3725</v>
      </c>
      <c r="BQ144" s="17">
        <v>22954</v>
      </c>
      <c r="BR144" s="17">
        <v>147822</v>
      </c>
      <c r="BS144" s="17">
        <v>102294</v>
      </c>
      <c r="BT144" s="60"/>
      <c r="BU144" s="60"/>
      <c r="BV144" s="60"/>
      <c r="BW144" s="60"/>
    </row>
    <row r="145" spans="2:75">
      <c r="B145" s="2">
        <v>131</v>
      </c>
      <c r="E145" t="s">
        <v>18</v>
      </c>
      <c r="F145" s="19"/>
      <c r="G145" s="19">
        <f>HLOOKUP($E$3,'2024 Historical'!$C$3:$BC$261,Q145,FALSE)</f>
        <v>0.10279001468428781</v>
      </c>
      <c r="H145" s="19">
        <f>HLOOKUP($E$3,$S$3:$BS$269,Q145,FALSE)</f>
        <v>9.8715791798476102E-2</v>
      </c>
      <c r="I145" s="19">
        <f>LN(I128/I144)</f>
        <v>8.9948720719114514E-2</v>
      </c>
      <c r="J145" s="19">
        <f t="shared" ref="J145:N145" si="30">LN(J128/J144)</f>
        <v>8.7542976850036106E-2</v>
      </c>
      <c r="K145" s="19">
        <f t="shared" si="30"/>
        <v>7.5836062891410261E-2</v>
      </c>
      <c r="L145" s="19">
        <f t="shared" si="30"/>
        <v>6.6081169918554547E-2</v>
      </c>
      <c r="M145" s="19">
        <f t="shared" si="30"/>
        <v>5.6525358493987099E-2</v>
      </c>
      <c r="N145" s="19">
        <f t="shared" si="30"/>
        <v>4.4277980646577633E-2</v>
      </c>
      <c r="O145" s="19">
        <f>LN(O128/O144)</f>
        <v>3.2732704578300541E-2</v>
      </c>
      <c r="P145" s="40"/>
      <c r="Q145" s="174">
        <v>143</v>
      </c>
      <c r="S145" s="19">
        <v>7.8344542489568916E-2</v>
      </c>
      <c r="T145" s="19">
        <v>7.9123137523548548E-2</v>
      </c>
      <c r="U145" s="19">
        <v>-1.9963702359346643E-2</v>
      </c>
      <c r="V145" s="19">
        <v>3.7947414935925759E-2</v>
      </c>
      <c r="W145" s="19">
        <v>4.5277244359097454E-2</v>
      </c>
      <c r="X145" s="19">
        <v>8.4282380803120532E-2</v>
      </c>
      <c r="Y145" s="19">
        <v>0.13645108776084061</v>
      </c>
      <c r="Z145" s="19">
        <v>0.33559980573093734</v>
      </c>
      <c r="AA145" s="19">
        <v>9.380606578385306E-2</v>
      </c>
      <c r="AB145" s="19">
        <v>0.12632347344318345</v>
      </c>
      <c r="AC145" s="19">
        <v>0.10853787393254924</v>
      </c>
      <c r="AD145" s="19">
        <v>6.0496261982296011E-2</v>
      </c>
      <c r="AE145" s="19">
        <v>0.15353072423566302</v>
      </c>
      <c r="AF145" s="19">
        <v>0.13676404494382022</v>
      </c>
      <c r="AG145" s="19">
        <v>9.8885504637962071E-2</v>
      </c>
      <c r="AH145" s="19">
        <v>0.11242459622494649</v>
      </c>
      <c r="AI145" s="19">
        <v>4.5588629659426118E-3</v>
      </c>
      <c r="AJ145" s="19">
        <v>2.312994206943211E-2</v>
      </c>
      <c r="AK145" s="19">
        <v>7.2768057424854191E-2</v>
      </c>
      <c r="AL145" s="19">
        <v>5.6774134707465E-2</v>
      </c>
      <c r="AM145" s="19">
        <v>-4.8094709581945989E-3</v>
      </c>
      <c r="AN145" s="19">
        <v>5.5510204081632653E-2</v>
      </c>
      <c r="AO145" s="19">
        <v>2.4863883847549909E-2</v>
      </c>
      <c r="AP145" s="19">
        <v>0.10688276978152661</v>
      </c>
      <c r="AQ145" s="19">
        <v>0.16234614209107834</v>
      </c>
      <c r="AR145" s="19">
        <v>0.50690103360772421</v>
      </c>
      <c r="AS145" s="19">
        <v>3.7171878982051189E-2</v>
      </c>
      <c r="AT145" s="19">
        <v>0.1365925925925926</v>
      </c>
      <c r="AU145" s="19">
        <v>0.11712251779692769</v>
      </c>
      <c r="AV145" s="19">
        <v>9.8715791798476102E-2</v>
      </c>
      <c r="AW145" s="19">
        <v>0.25169385194479299</v>
      </c>
      <c r="AX145" s="19">
        <v>6.7617763266851205E-2</v>
      </c>
      <c r="AY145" s="19">
        <v>0.13098351335986355</v>
      </c>
      <c r="AZ145" s="19">
        <v>0.12266873889875667</v>
      </c>
      <c r="BA145" s="19">
        <v>2.3492761590617556E-2</v>
      </c>
      <c r="BB145" s="19">
        <v>-2.0576131687242798E-2</v>
      </c>
      <c r="BC145" s="19">
        <v>0.19776518074434618</v>
      </c>
      <c r="BD145" s="19">
        <v>0.10084459459459459</v>
      </c>
      <c r="BE145" s="19">
        <v>0.13251353911598063</v>
      </c>
      <c r="BF145" s="19">
        <v>8.510833639368344E-2</v>
      </c>
      <c r="BG145" s="19">
        <v>2.5729347630743426E-2</v>
      </c>
      <c r="BH145" s="19">
        <v>3.7002341920374708E-2</v>
      </c>
      <c r="BI145" s="19">
        <v>4.4880546075085327E-2</v>
      </c>
      <c r="BJ145" s="19">
        <v>7.805755395683453E-2</v>
      </c>
      <c r="BK145" s="19">
        <v>2.4491394193973268E-2</v>
      </c>
      <c r="BL145" s="19">
        <v>0.22311942201444965</v>
      </c>
      <c r="BM145" s="19">
        <v>5.1126780437050233E-2</v>
      </c>
      <c r="BN145" s="19">
        <v>0.19161858487701183</v>
      </c>
      <c r="BO145" s="19">
        <v>0.17135798111709169</v>
      </c>
      <c r="BP145" s="19">
        <v>0.20590604026845638</v>
      </c>
      <c r="BQ145" s="19">
        <v>8.878626818855101E-2</v>
      </c>
      <c r="BR145" s="19">
        <v>0.11191162343900096</v>
      </c>
      <c r="BS145" s="19">
        <v>0.13895243122763798</v>
      </c>
      <c r="BT145" s="60"/>
      <c r="BU145" s="60"/>
      <c r="BV145" s="60"/>
      <c r="BW145" s="60"/>
    </row>
    <row r="146" spans="2:75">
      <c r="B146" s="2">
        <v>132</v>
      </c>
      <c r="Q146" s="174">
        <v>144</v>
      </c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 s="60"/>
      <c r="BU146" s="60"/>
      <c r="BV146" s="60"/>
      <c r="BW146" s="60"/>
    </row>
    <row r="147" spans="2:75">
      <c r="B147" s="2">
        <v>133</v>
      </c>
      <c r="C147" t="s">
        <v>214</v>
      </c>
      <c r="E147"/>
      <c r="I147" s="15"/>
      <c r="J147" s="15"/>
      <c r="K147" s="15"/>
      <c r="L147" s="15"/>
      <c r="M147" s="15"/>
      <c r="N147" s="15"/>
      <c r="O147" s="15"/>
      <c r="Q147" s="174">
        <v>145</v>
      </c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 s="60"/>
      <c r="BU147" s="60"/>
      <c r="BV147" s="60"/>
      <c r="BW147" s="60"/>
    </row>
    <row r="148" spans="2:75">
      <c r="B148" s="2">
        <v>134</v>
      </c>
      <c r="E148"/>
      <c r="Q148" s="174">
        <v>146</v>
      </c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 s="60"/>
      <c r="BU148" s="60"/>
      <c r="BV148" s="60"/>
      <c r="BW148" s="60"/>
    </row>
    <row r="149" spans="2:75" hidden="1" outlineLevel="1">
      <c r="B149" s="2">
        <v>135</v>
      </c>
      <c r="C149" s="8" t="s">
        <v>215</v>
      </c>
      <c r="D149" s="8"/>
      <c r="E149"/>
      <c r="Q149" s="174">
        <v>147</v>
      </c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 s="60"/>
      <c r="BU149" s="60"/>
      <c r="BV149" s="60"/>
      <c r="BW149" s="60"/>
    </row>
    <row r="150" spans="2:75" hidden="1" outlineLevel="1">
      <c r="B150" s="2">
        <v>136</v>
      </c>
      <c r="C150" s="8"/>
      <c r="D150" s="8"/>
      <c r="E150"/>
      <c r="Q150" s="174">
        <v>148</v>
      </c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 s="60"/>
      <c r="BU150" s="60"/>
      <c r="BV150" s="60"/>
      <c r="BW150" s="60"/>
    </row>
    <row r="151" spans="2:75" hidden="1" outlineLevel="1">
      <c r="B151" s="2">
        <v>137</v>
      </c>
      <c r="E151" t="s">
        <v>216</v>
      </c>
      <c r="F151" s="21"/>
      <c r="G151" s="21">
        <f>HLOOKUP($E$3,'2024 Historical'!$C$3:$BC$261,Q151,FALSE)</f>
        <v>1</v>
      </c>
      <c r="H151" s="21">
        <f t="shared" ref="H151:H158" si="31">HLOOKUP($E$3,$S$3:$BS$269,Q151,FALSE)</f>
        <v>1</v>
      </c>
      <c r="I151" s="21">
        <f t="shared" ref="I151:O151" si="32">H151</f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21">
        <f t="shared" si="32"/>
        <v>1</v>
      </c>
      <c r="O151" s="21">
        <f t="shared" si="32"/>
        <v>1</v>
      </c>
      <c r="P151" s="167"/>
      <c r="Q151" s="174">
        <v>149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21">
        <v>1</v>
      </c>
      <c r="BT151" s="60"/>
      <c r="BU151" s="60"/>
      <c r="BV151" s="60"/>
      <c r="BW151" s="60"/>
    </row>
    <row r="152" spans="2:75" hidden="1" outlineLevel="1">
      <c r="B152" s="2">
        <v>138</v>
      </c>
      <c r="E152" t="s">
        <v>217</v>
      </c>
      <c r="F152" s="27"/>
      <c r="G152" s="27">
        <f>HLOOKUP($E$3,'2024 Historical'!$C$3:$BC$261,Q152,FALSE)</f>
        <v>0.13899251255191564</v>
      </c>
      <c r="H152" s="27">
        <f t="shared" si="31"/>
        <v>0.13580132847943974</v>
      </c>
      <c r="I152" s="27">
        <f>I113/I137</f>
        <v>0.13709703795653441</v>
      </c>
      <c r="J152" s="27">
        <f t="shared" ref="J152:N152" si="33">J113/J137</f>
        <v>0.13601191167022714</v>
      </c>
      <c r="K152" s="27">
        <f t="shared" si="33"/>
        <v>0.134779817803584</v>
      </c>
      <c r="L152" s="27">
        <f t="shared" si="33"/>
        <v>0.13355888513067438</v>
      </c>
      <c r="M152" s="27">
        <f t="shared" si="33"/>
        <v>0.13234901254536596</v>
      </c>
      <c r="N152" s="27">
        <f t="shared" si="33"/>
        <v>0.13115009985741846</v>
      </c>
      <c r="O152" s="27">
        <f t="shared" ref="O152" si="34">O113/O137</f>
        <v>0.12996204778418721</v>
      </c>
      <c r="P152" s="168"/>
      <c r="Q152" s="174">
        <v>150</v>
      </c>
      <c r="S152" s="27">
        <v>0.11899429899049963</v>
      </c>
      <c r="T152" s="27">
        <v>0.15003551065575838</v>
      </c>
      <c r="U152" s="27">
        <v>0.14132375489280344</v>
      </c>
      <c r="V152" s="27">
        <v>0.13052988758006756</v>
      </c>
      <c r="W152" s="27">
        <v>0.12386792408046862</v>
      </c>
      <c r="X152" s="27">
        <v>0.14111299415727568</v>
      </c>
      <c r="Y152" s="27">
        <v>0.13250439980671649</v>
      </c>
      <c r="Z152" s="27">
        <v>0.11991571105587388</v>
      </c>
      <c r="AA152" s="27">
        <v>0.11625746354393125</v>
      </c>
      <c r="AB152" s="27">
        <v>0.11843006809147914</v>
      </c>
      <c r="AC152" s="27">
        <v>0.13662125859205673</v>
      </c>
      <c r="AD152" s="27">
        <v>0.11625746354393125</v>
      </c>
      <c r="AE152" s="27">
        <v>0.14627398017420379</v>
      </c>
      <c r="AF152" s="27">
        <v>0.13580132847943974</v>
      </c>
      <c r="AG152" s="27">
        <v>0.11625746354393125</v>
      </c>
      <c r="AH152" s="27">
        <v>0.13901135778895407</v>
      </c>
      <c r="AI152" s="27">
        <v>0.14132375489280344</v>
      </c>
      <c r="AJ152" s="27">
        <v>0.13949333702475422</v>
      </c>
      <c r="AK152" s="27">
        <v>0.12386792408046862</v>
      </c>
      <c r="AL152" s="27">
        <v>0.12138221092587727</v>
      </c>
      <c r="AM152" s="27">
        <v>0.13949333702475422</v>
      </c>
      <c r="AN152" s="27">
        <v>0.15300543663301092</v>
      </c>
      <c r="AO152" s="27">
        <v>0.15300543663301092</v>
      </c>
      <c r="AP152" s="27">
        <v>0.12572976944915679</v>
      </c>
      <c r="AQ152" s="27">
        <v>0.11991571105587388</v>
      </c>
      <c r="AR152" s="27">
        <v>0.12683020077778109</v>
      </c>
      <c r="AS152" s="27">
        <v>0.14638113280849641</v>
      </c>
      <c r="AT152" s="27">
        <v>0.13852067299039655</v>
      </c>
      <c r="AU152" s="27">
        <v>0.13728461607347978</v>
      </c>
      <c r="AV152" s="27">
        <v>0.13580132847943974</v>
      </c>
      <c r="AW152" s="27">
        <v>0.12386792408046862</v>
      </c>
      <c r="AX152" s="27">
        <v>0.12278736128093377</v>
      </c>
      <c r="AY152" s="27">
        <v>0.14111299415727568</v>
      </c>
      <c r="AZ152" s="27">
        <v>0.14111299415727568</v>
      </c>
      <c r="BA152" s="27">
        <v>0.14961733962243212</v>
      </c>
      <c r="BB152" s="27">
        <v>0.13450159226415201</v>
      </c>
      <c r="BC152" s="27">
        <v>0.12138221092587727</v>
      </c>
      <c r="BD152" s="27">
        <v>0.12278736128093377</v>
      </c>
      <c r="BE152" s="27">
        <v>0.11899429899049963</v>
      </c>
      <c r="BF152" s="27">
        <v>0.16257895175597983</v>
      </c>
      <c r="BG152" s="27">
        <v>0.15003551065575838</v>
      </c>
      <c r="BH152" s="27">
        <v>0.16257895175597983</v>
      </c>
      <c r="BI152" s="27">
        <v>0.14060740346260894</v>
      </c>
      <c r="BJ152" s="27">
        <v>0.14132375489280344</v>
      </c>
      <c r="BK152" s="27">
        <v>0.14132375489280344</v>
      </c>
      <c r="BL152" s="27">
        <v>0.13185363736445357</v>
      </c>
      <c r="BM152" s="27">
        <v>0.11899429899049963</v>
      </c>
      <c r="BN152" s="27">
        <v>0.12683020077778109</v>
      </c>
      <c r="BO152" s="27">
        <v>0.14111299415727568</v>
      </c>
      <c r="BP152" s="27">
        <v>0.13968466789808251</v>
      </c>
      <c r="BQ152" s="27">
        <v>0.15442798059888352</v>
      </c>
      <c r="BR152" s="27">
        <v>0.12750983134062682</v>
      </c>
      <c r="BS152" s="27">
        <v>0.12751112061260567</v>
      </c>
      <c r="BT152" s="60"/>
      <c r="BU152" s="60"/>
      <c r="BV152" s="60"/>
      <c r="BW152" s="60"/>
    </row>
    <row r="153" spans="2:75" hidden="1" outlineLevel="1">
      <c r="B153" s="2">
        <v>139</v>
      </c>
      <c r="E153" t="s">
        <v>218</v>
      </c>
      <c r="F153" s="17"/>
      <c r="G153" s="17">
        <f>HLOOKUP($E$3,'2024 Historical'!$C$3:$BC$261,Q153,FALSE)</f>
        <v>168224</v>
      </c>
      <c r="H153" s="17">
        <f t="shared" si="31"/>
        <v>169144</v>
      </c>
      <c r="I153" s="17">
        <f t="shared" ref="I153:N153" si="35">I96</f>
        <v>170131</v>
      </c>
      <c r="J153" s="17">
        <f t="shared" si="35"/>
        <v>171569</v>
      </c>
      <c r="K153" s="17">
        <f t="shared" si="35"/>
        <v>171569</v>
      </c>
      <c r="L153" s="17">
        <f t="shared" si="35"/>
        <v>171569</v>
      </c>
      <c r="M153" s="17">
        <f t="shared" si="35"/>
        <v>171569</v>
      </c>
      <c r="N153" s="17">
        <f t="shared" si="35"/>
        <v>171569</v>
      </c>
      <c r="O153" s="17">
        <f t="shared" ref="O153" si="36">O96</f>
        <v>171569</v>
      </c>
      <c r="P153" s="39"/>
      <c r="Q153" s="174">
        <v>151</v>
      </c>
      <c r="S153" s="17">
        <v>1091413</v>
      </c>
      <c r="T153" s="17">
        <v>12602</v>
      </c>
      <c r="U153" s="17">
        <v>1620</v>
      </c>
      <c r="V153" s="17">
        <v>37582</v>
      </c>
      <c r="W153" s="17">
        <v>69674</v>
      </c>
      <c r="X153" s="17">
        <v>31133</v>
      </c>
      <c r="Y153" s="17">
        <v>7679</v>
      </c>
      <c r="Z153" s="17">
        <v>2750</v>
      </c>
      <c r="AA153" s="17">
        <v>12803</v>
      </c>
      <c r="AB153" s="17">
        <v>180526</v>
      </c>
      <c r="AC153" s="17">
        <v>63997</v>
      </c>
      <c r="AD153" s="17">
        <v>92488</v>
      </c>
      <c r="AE153" s="17">
        <v>19129</v>
      </c>
      <c r="AF153" s="17">
        <v>25293</v>
      </c>
      <c r="AG153" s="17">
        <v>31749</v>
      </c>
      <c r="AH153" s="17">
        <v>22867</v>
      </c>
      <c r="AI153" s="17">
        <v>3746</v>
      </c>
      <c r="AJ153" s="17">
        <v>48392</v>
      </c>
      <c r="AK153" s="17">
        <v>11956</v>
      </c>
      <c r="AL153" s="17">
        <v>23174</v>
      </c>
      <c r="AM153" s="17">
        <v>2690</v>
      </c>
      <c r="AN153" s="17">
        <v>1293</v>
      </c>
      <c r="AO153" s="17">
        <v>5647</v>
      </c>
      <c r="AP153" s="17">
        <v>1489686</v>
      </c>
      <c r="AQ153" s="17">
        <v>376506</v>
      </c>
      <c r="AR153" s="17">
        <v>24347</v>
      </c>
      <c r="AS153" s="17">
        <v>28488</v>
      </c>
      <c r="AT153" s="17">
        <v>11508</v>
      </c>
      <c r="AU153" s="17">
        <v>14908</v>
      </c>
      <c r="AV153" s="17">
        <v>169144</v>
      </c>
      <c r="AW153" s="17">
        <v>44892</v>
      </c>
      <c r="AX153" s="17">
        <v>45125</v>
      </c>
      <c r="AY153" s="17">
        <v>59682</v>
      </c>
      <c r="AZ153" s="17">
        <v>10113</v>
      </c>
      <c r="BA153" s="17">
        <v>27926</v>
      </c>
      <c r="BB153" s="17">
        <v>5950</v>
      </c>
      <c r="BC153" s="17">
        <v>80715</v>
      </c>
      <c r="BD153" s="17">
        <v>13034</v>
      </c>
      <c r="BE153" s="17">
        <v>63363</v>
      </c>
      <c r="BF153" s="17">
        <v>11819</v>
      </c>
      <c r="BG153" s="17">
        <v>34245</v>
      </c>
      <c r="BH153" s="17">
        <v>4428</v>
      </c>
      <c r="BI153" s="17">
        <v>6123</v>
      </c>
      <c r="BJ153" s="17">
        <v>2997</v>
      </c>
      <c r="BK153" s="17">
        <v>57559</v>
      </c>
      <c r="BL153" s="17">
        <v>8634</v>
      </c>
      <c r="BM153" s="17">
        <v>797081</v>
      </c>
      <c r="BN153" s="17">
        <v>15696</v>
      </c>
      <c r="BO153" s="17">
        <v>26550</v>
      </c>
      <c r="BP153" s="17">
        <v>4492</v>
      </c>
      <c r="BQ153" s="17">
        <v>24992</v>
      </c>
      <c r="BR153" s="17">
        <v>164365</v>
      </c>
      <c r="BS153" s="17">
        <v>116508</v>
      </c>
      <c r="BT153" s="60"/>
      <c r="BU153" s="60"/>
      <c r="BV153" s="60"/>
      <c r="BW153" s="60"/>
    </row>
    <row r="154" spans="2:75" hidden="1" outlineLevel="1">
      <c r="B154" s="2">
        <v>140</v>
      </c>
      <c r="E154" t="s">
        <v>219</v>
      </c>
      <c r="F154" s="17"/>
      <c r="G154" s="17">
        <f>HLOOKUP($E$3,'2024 Historical'!$C$3:$BC$261,Q154,FALSE)</f>
        <v>719375</v>
      </c>
      <c r="H154" s="17">
        <f t="shared" si="31"/>
        <v>719375</v>
      </c>
      <c r="I154" s="17">
        <f t="shared" ref="I154:N154" si="37">I131</f>
        <v>719375</v>
      </c>
      <c r="J154" s="17">
        <f t="shared" si="37"/>
        <v>719375</v>
      </c>
      <c r="K154" s="17">
        <f t="shared" si="37"/>
        <v>719375</v>
      </c>
      <c r="L154" s="17">
        <f t="shared" si="37"/>
        <v>719375</v>
      </c>
      <c r="M154" s="17">
        <f t="shared" si="37"/>
        <v>719375</v>
      </c>
      <c r="N154" s="17">
        <f t="shared" si="37"/>
        <v>719375</v>
      </c>
      <c r="O154" s="17">
        <f t="shared" ref="O154" si="38">O131</f>
        <v>719375</v>
      </c>
      <c r="P154" s="39"/>
      <c r="Q154" s="174">
        <v>152</v>
      </c>
      <c r="S154" s="17">
        <v>6110911.2599999998</v>
      </c>
      <c r="T154" s="17">
        <v>55498</v>
      </c>
      <c r="U154" s="17">
        <v>8722</v>
      </c>
      <c r="V154" s="17">
        <v>219364</v>
      </c>
      <c r="W154" s="17">
        <v>379690</v>
      </c>
      <c r="X154" s="17">
        <v>116948</v>
      </c>
      <c r="Y154" s="17">
        <v>39945</v>
      </c>
      <c r="Z154" s="17">
        <v>7781</v>
      </c>
      <c r="AA154" s="17">
        <v>65612</v>
      </c>
      <c r="AB154" s="17">
        <v>752109</v>
      </c>
      <c r="AC154" s="17">
        <v>314474</v>
      </c>
      <c r="AD154" s="17">
        <v>656700</v>
      </c>
      <c r="AE154" s="17">
        <v>70523</v>
      </c>
      <c r="AF154" s="17">
        <v>136289</v>
      </c>
      <c r="AG154" s="17">
        <v>143420</v>
      </c>
      <c r="AH154" s="17">
        <v>116734</v>
      </c>
      <c r="AI154" s="17">
        <v>18859</v>
      </c>
      <c r="AJ154" s="17">
        <v>206940</v>
      </c>
      <c r="AK154" s="17">
        <v>73275</v>
      </c>
      <c r="AL154" s="17">
        <v>214152</v>
      </c>
      <c r="AM154" s="17">
        <v>22617</v>
      </c>
      <c r="AN154" s="17">
        <v>7653</v>
      </c>
      <c r="AO154" s="17">
        <v>40003</v>
      </c>
      <c r="AP154" s="17">
        <v>7130848</v>
      </c>
      <c r="AQ154" s="17">
        <v>1527255</v>
      </c>
      <c r="AR154" s="17">
        <v>79581</v>
      </c>
      <c r="AS154" s="17">
        <v>147462</v>
      </c>
      <c r="AT154" s="17">
        <v>50701</v>
      </c>
      <c r="AU154" s="17">
        <v>69984</v>
      </c>
      <c r="AV154" s="17">
        <v>719375</v>
      </c>
      <c r="AW154" s="17">
        <v>209416</v>
      </c>
      <c r="AX154" s="17">
        <v>204588</v>
      </c>
      <c r="AY154" s="17">
        <v>283499</v>
      </c>
      <c r="AZ154" s="17">
        <v>59681</v>
      </c>
      <c r="BA154" s="17">
        <v>138403</v>
      </c>
      <c r="BB154" s="17">
        <v>26895</v>
      </c>
      <c r="BC154" s="17">
        <v>433447</v>
      </c>
      <c r="BD154" s="17">
        <v>53650</v>
      </c>
      <c r="BE154" s="17">
        <v>245426</v>
      </c>
      <c r="BF154" s="17">
        <v>47940</v>
      </c>
      <c r="BG154" s="17">
        <v>156336</v>
      </c>
      <c r="BH154" s="17">
        <v>19991</v>
      </c>
      <c r="BI154" s="17">
        <v>39622</v>
      </c>
      <c r="BJ154" s="17">
        <v>22753</v>
      </c>
      <c r="BK154" s="17">
        <v>221752</v>
      </c>
      <c r="BL154" s="17">
        <v>48436</v>
      </c>
      <c r="BM154" s="17">
        <v>5018278</v>
      </c>
      <c r="BN154" s="17">
        <v>41730</v>
      </c>
      <c r="BO154" s="17">
        <v>104372</v>
      </c>
      <c r="BP154" s="17">
        <v>19855</v>
      </c>
      <c r="BQ154" s="17">
        <v>94390</v>
      </c>
      <c r="BR154" s="17">
        <v>707965</v>
      </c>
      <c r="BS154" s="17">
        <v>580026</v>
      </c>
      <c r="BT154" s="60"/>
      <c r="BU154" s="60"/>
      <c r="BV154" s="60"/>
      <c r="BW154" s="60"/>
    </row>
    <row r="155" spans="2:75" hidden="1" outlineLevel="1">
      <c r="B155" s="2">
        <v>141</v>
      </c>
      <c r="E155" t="s">
        <v>220</v>
      </c>
      <c r="F155" s="24"/>
      <c r="G155" s="24">
        <f>HLOOKUP($E$3,'2024 Historical'!$C$3:$BC$261,Q155,FALSE)</f>
        <v>3231684900.1933999</v>
      </c>
      <c r="H155" s="24">
        <f t="shared" si="31"/>
        <v>3295938396.3200002</v>
      </c>
      <c r="I155" s="24">
        <f t="shared" ref="I155:N155" si="39">I97</f>
        <v>3299626511</v>
      </c>
      <c r="J155" s="24">
        <f t="shared" si="39"/>
        <v>3335463424</v>
      </c>
      <c r="K155" s="24">
        <f t="shared" si="39"/>
        <v>3335463424</v>
      </c>
      <c r="L155" s="24">
        <f t="shared" si="39"/>
        <v>3335463424</v>
      </c>
      <c r="M155" s="24">
        <f t="shared" si="39"/>
        <v>3335463424</v>
      </c>
      <c r="N155" s="24">
        <f t="shared" si="39"/>
        <v>3335463424</v>
      </c>
      <c r="O155" s="24">
        <f t="shared" ref="O155" si="40">O97</f>
        <v>3335463424</v>
      </c>
      <c r="P155" s="165"/>
      <c r="Q155" s="174">
        <v>153</v>
      </c>
      <c r="S155" s="24">
        <v>27726986949.608501</v>
      </c>
      <c r="T155" s="24">
        <v>291054356.30000001</v>
      </c>
      <c r="U155" s="24">
        <v>29739690.23</v>
      </c>
      <c r="V155" s="24">
        <v>981915120</v>
      </c>
      <c r="W155" s="24">
        <v>1523440217</v>
      </c>
      <c r="X155" s="24">
        <v>500180987.05000001</v>
      </c>
      <c r="Y155" s="24">
        <v>153473015.90000001</v>
      </c>
      <c r="Z155" s="24">
        <v>30792919</v>
      </c>
      <c r="AA155" s="24">
        <v>236036718.25999999</v>
      </c>
      <c r="AB155" s="24">
        <v>3703862439</v>
      </c>
      <c r="AC155" s="24">
        <v>1276948466.01</v>
      </c>
      <c r="AD155" s="24">
        <v>2188388574.8499999</v>
      </c>
      <c r="AE155" s="24">
        <v>330342363.75</v>
      </c>
      <c r="AF155" s="24">
        <v>655725446.20000005</v>
      </c>
      <c r="AG155" s="24">
        <v>587288059.84000003</v>
      </c>
      <c r="AH155" s="24">
        <v>621707366.17999995</v>
      </c>
      <c r="AI155" s="24">
        <v>71972789.310000002</v>
      </c>
      <c r="AJ155" s="24">
        <v>871076537.55999994</v>
      </c>
      <c r="AK155" s="24">
        <v>263461795.78999999</v>
      </c>
      <c r="AL155" s="24">
        <v>528422256</v>
      </c>
      <c r="AM155" s="24">
        <v>74499669.349999994</v>
      </c>
      <c r="AN155" s="24">
        <v>20188013</v>
      </c>
      <c r="AO155" s="24">
        <v>145550063.25999999</v>
      </c>
      <c r="AP155" s="24">
        <v>40351095666.265198</v>
      </c>
      <c r="AQ155" s="24">
        <v>7543050903.1999998</v>
      </c>
      <c r="AR155" s="24">
        <v>336574424.54000002</v>
      </c>
      <c r="AS155" s="24">
        <v>678946331.84000003</v>
      </c>
      <c r="AT155" s="24">
        <v>240532496.46000001</v>
      </c>
      <c r="AU155" s="24">
        <v>313285032.38999999</v>
      </c>
      <c r="AV155" s="24">
        <v>3295938396.3200002</v>
      </c>
      <c r="AW155" s="24">
        <v>1005521599.52</v>
      </c>
      <c r="AX155" s="24">
        <v>859416632.61000001</v>
      </c>
      <c r="AY155" s="24">
        <v>1325392803.3699999</v>
      </c>
      <c r="AZ155" s="24">
        <v>305722709.94999999</v>
      </c>
      <c r="BA155" s="24">
        <v>556265219.05999994</v>
      </c>
      <c r="BB155" s="24">
        <v>109485270.11</v>
      </c>
      <c r="BC155" s="24">
        <v>1741644719.921</v>
      </c>
      <c r="BD155" s="24">
        <v>271134066.05000001</v>
      </c>
      <c r="BE155" s="24">
        <v>1145737053.5913</v>
      </c>
      <c r="BF155" s="24">
        <v>193825198</v>
      </c>
      <c r="BG155" s="24">
        <v>617059203.044312</v>
      </c>
      <c r="BH155" s="24">
        <v>88702039</v>
      </c>
      <c r="BI155" s="24">
        <v>107488472</v>
      </c>
      <c r="BJ155" s="24">
        <v>83675271.079999998</v>
      </c>
      <c r="BK155" s="24">
        <v>968350179.34000003</v>
      </c>
      <c r="BL155" s="24">
        <v>191016525</v>
      </c>
      <c r="BM155" s="24">
        <v>24452507764.028</v>
      </c>
      <c r="BN155" s="24">
        <v>157994149</v>
      </c>
      <c r="BO155" s="24">
        <v>397514692.07999998</v>
      </c>
      <c r="BP155" s="24">
        <v>112243058.02</v>
      </c>
      <c r="BQ155" s="24">
        <v>449697179.44</v>
      </c>
      <c r="BR155" s="24">
        <v>3380739444.8727999</v>
      </c>
      <c r="BS155" s="24">
        <v>3026561589.04</v>
      </c>
      <c r="BT155" s="60"/>
      <c r="BU155" s="60"/>
      <c r="BV155" s="60"/>
      <c r="BW155" s="60"/>
    </row>
    <row r="156" spans="2:75" hidden="1" outlineLevel="1">
      <c r="B156" s="2">
        <v>142</v>
      </c>
      <c r="E156" t="s">
        <v>221</v>
      </c>
      <c r="F156" s="28"/>
      <c r="G156" s="28">
        <f>HLOOKUP($E$3,'2024 Historical'!$C$3:$BC$261,Q156,FALSE)</f>
        <v>2828.565217391304</v>
      </c>
      <c r="H156" s="28">
        <f t="shared" si="31"/>
        <v>2841.4583333333335</v>
      </c>
      <c r="I156" s="28">
        <f>I143</f>
        <v>2853.32</v>
      </c>
      <c r="J156" s="28">
        <f t="shared" ref="J156:N156" si="41">J143</f>
        <v>2864.2692307692309</v>
      </c>
      <c r="K156" s="28">
        <f t="shared" si="41"/>
        <v>2874.4074074074074</v>
      </c>
      <c r="L156" s="28">
        <f t="shared" si="41"/>
        <v>2883.8214285714284</v>
      </c>
      <c r="M156" s="28">
        <f t="shared" si="41"/>
        <v>2892.5862068965516</v>
      </c>
      <c r="N156" s="28">
        <f t="shared" si="41"/>
        <v>2900.7666666666669</v>
      </c>
      <c r="O156" s="28">
        <f t="shared" ref="O156" si="42">O143</f>
        <v>2908.4193548387098</v>
      </c>
      <c r="P156" s="169"/>
      <c r="Q156" s="174">
        <v>154</v>
      </c>
      <c r="S156" s="28">
        <v>28921.1875</v>
      </c>
      <c r="T156" s="28">
        <v>1931.2833333333335</v>
      </c>
      <c r="U156" s="28">
        <v>92.0625</v>
      </c>
      <c r="V156" s="28">
        <v>882.6583333333333</v>
      </c>
      <c r="W156" s="28">
        <v>1528.0375000000001</v>
      </c>
      <c r="X156" s="28">
        <v>1162.7833333333331</v>
      </c>
      <c r="Y156" s="28">
        <v>151.29166666666666</v>
      </c>
      <c r="Z156" s="28">
        <v>32.087499999999999</v>
      </c>
      <c r="AA156" s="28">
        <v>155.02083333333334</v>
      </c>
      <c r="AB156" s="28">
        <v>3467.8333333333335</v>
      </c>
      <c r="AC156" s="28">
        <v>1770.5250000000003</v>
      </c>
      <c r="AD156" s="28">
        <v>2491.75</v>
      </c>
      <c r="AE156" s="28">
        <v>349.16666666666669</v>
      </c>
      <c r="AF156" s="28">
        <v>450.32916666666665</v>
      </c>
      <c r="AG156" s="28">
        <v>800.8458333333333</v>
      </c>
      <c r="AH156" s="28">
        <v>272.32083333333321</v>
      </c>
      <c r="AI156" s="28">
        <v>80.866666666666632</v>
      </c>
      <c r="AJ156" s="28">
        <v>1191.7</v>
      </c>
      <c r="AK156" s="28">
        <v>404</v>
      </c>
      <c r="AL156" s="28">
        <v>1486.0916666666665</v>
      </c>
      <c r="AM156" s="28">
        <v>78.508333333333326</v>
      </c>
      <c r="AN156" s="28">
        <v>21.125</v>
      </c>
      <c r="AO156" s="28">
        <v>68.229166666666671</v>
      </c>
      <c r="AP156" s="28">
        <v>123749.69583333332</v>
      </c>
      <c r="AQ156" s="28">
        <v>6185.541666666667</v>
      </c>
      <c r="AR156" s="28">
        <v>983.25</v>
      </c>
      <c r="AS156" s="28">
        <v>407.11666666666673</v>
      </c>
      <c r="AT156" s="28">
        <v>164.79166666666669</v>
      </c>
      <c r="AU156" s="28">
        <v>470.58333333333331</v>
      </c>
      <c r="AV156" s="28">
        <v>2841.4583333333335</v>
      </c>
      <c r="AW156" s="28">
        <v>1723.9791666666667</v>
      </c>
      <c r="AX156" s="28">
        <v>1056.9166666666667</v>
      </c>
      <c r="AY156" s="28">
        <v>2665.7916666666665</v>
      </c>
      <c r="AZ156" s="28">
        <v>335.15</v>
      </c>
      <c r="BA156" s="28">
        <v>711.27499999999998</v>
      </c>
      <c r="BB156" s="28">
        <v>370</v>
      </c>
      <c r="BC156" s="28">
        <v>1691.5</v>
      </c>
      <c r="BD156" s="28">
        <v>198.26250000000002</v>
      </c>
      <c r="BE156" s="28">
        <v>1327.7083333333333</v>
      </c>
      <c r="BF156" s="28">
        <v>285.67499999999995</v>
      </c>
      <c r="BG156" s="28">
        <v>732.83333333333337</v>
      </c>
      <c r="BH156" s="28">
        <v>70.625</v>
      </c>
      <c r="BI156" s="28">
        <v>100.26666666666667</v>
      </c>
      <c r="BJ156" s="28">
        <v>416.30833333333334</v>
      </c>
      <c r="BK156" s="28">
        <v>1252.145833333333</v>
      </c>
      <c r="BL156" s="28">
        <v>147.87916666666663</v>
      </c>
      <c r="BM156" s="28">
        <v>19791.833333333332</v>
      </c>
      <c r="BN156" s="28">
        <v>262.4375</v>
      </c>
      <c r="BO156" s="28">
        <v>455.86666666666662</v>
      </c>
      <c r="BP156" s="28">
        <v>131.625</v>
      </c>
      <c r="BQ156" s="28">
        <v>511.00833333333338</v>
      </c>
      <c r="BR156" s="28">
        <v>3831.6541666666667</v>
      </c>
      <c r="BS156" s="28">
        <v>2172.3624999999997</v>
      </c>
      <c r="BT156" s="60"/>
      <c r="BU156" s="60"/>
      <c r="BV156" s="60"/>
      <c r="BW156" s="60"/>
    </row>
    <row r="157" spans="2:75" hidden="1" outlineLevel="1">
      <c r="B157" s="2">
        <v>143</v>
      </c>
      <c r="E157" t="s">
        <v>222</v>
      </c>
      <c r="F157" s="20"/>
      <c r="G157" s="20">
        <f>HLOOKUP($E$3,'2024 Historical'!$C$3:$BC$261,Q157,FALSE)</f>
        <v>0.10279001468428781</v>
      </c>
      <c r="H157" s="20">
        <f t="shared" si="31"/>
        <v>9.8715791798476102E-2</v>
      </c>
      <c r="I157" s="20">
        <f t="shared" ref="I157:N157" si="43">I145</f>
        <v>8.9948720719114514E-2</v>
      </c>
      <c r="J157" s="20">
        <f t="shared" si="43"/>
        <v>8.7542976850036106E-2</v>
      </c>
      <c r="K157" s="20">
        <f t="shared" si="43"/>
        <v>7.5836062891410261E-2</v>
      </c>
      <c r="L157" s="20">
        <f t="shared" si="43"/>
        <v>6.6081169918554547E-2</v>
      </c>
      <c r="M157" s="20">
        <f t="shared" si="43"/>
        <v>5.6525358493987099E-2</v>
      </c>
      <c r="N157" s="20">
        <f t="shared" si="43"/>
        <v>4.4277980646577633E-2</v>
      </c>
      <c r="O157" s="20">
        <f t="shared" ref="O157" si="44">O145</f>
        <v>3.2732704578300541E-2</v>
      </c>
      <c r="P157" s="43"/>
      <c r="Q157" s="174">
        <v>155</v>
      </c>
      <c r="S157" s="20">
        <v>7.8344542489568916E-2</v>
      </c>
      <c r="T157" s="20">
        <v>7.9123137523548548E-2</v>
      </c>
      <c r="U157" s="20">
        <v>-1.9963702359346643E-2</v>
      </c>
      <c r="V157" s="20">
        <v>3.7947414935925759E-2</v>
      </c>
      <c r="W157" s="20">
        <v>4.5277244359097454E-2</v>
      </c>
      <c r="X157" s="20">
        <v>8.4282380803120532E-2</v>
      </c>
      <c r="Y157" s="20">
        <v>0.13645108776084061</v>
      </c>
      <c r="Z157" s="20">
        <v>0.33559980573093734</v>
      </c>
      <c r="AA157" s="20">
        <v>9.380606578385306E-2</v>
      </c>
      <c r="AB157" s="20">
        <v>0.12632347344318345</v>
      </c>
      <c r="AC157" s="20">
        <v>0.10853787393254924</v>
      </c>
      <c r="AD157" s="20">
        <v>6.0496261982296011E-2</v>
      </c>
      <c r="AE157" s="20">
        <v>0.15353072423566302</v>
      </c>
      <c r="AF157" s="20">
        <v>0.13676404494382022</v>
      </c>
      <c r="AG157" s="20">
        <v>9.8885504637962071E-2</v>
      </c>
      <c r="AH157" s="20">
        <v>0.11242459622494649</v>
      </c>
      <c r="AI157" s="20">
        <v>4.5588629659426118E-3</v>
      </c>
      <c r="AJ157" s="20">
        <v>2.312994206943211E-2</v>
      </c>
      <c r="AK157" s="20">
        <v>7.2768057424854191E-2</v>
      </c>
      <c r="AL157" s="20">
        <v>5.6774134707465E-2</v>
      </c>
      <c r="AM157" s="20">
        <v>-4.8094709581945989E-3</v>
      </c>
      <c r="AN157" s="20">
        <v>5.5510204081632653E-2</v>
      </c>
      <c r="AO157" s="20">
        <v>2.4863883847549909E-2</v>
      </c>
      <c r="AP157" s="20">
        <v>0.10688276978152661</v>
      </c>
      <c r="AQ157" s="20">
        <v>0.16234614209107834</v>
      </c>
      <c r="AR157" s="20">
        <v>0.50690103360772421</v>
      </c>
      <c r="AS157" s="20">
        <v>3.7171878982051189E-2</v>
      </c>
      <c r="AT157" s="20">
        <v>0.1365925925925926</v>
      </c>
      <c r="AU157" s="20">
        <v>0.11712251779692769</v>
      </c>
      <c r="AV157" s="20">
        <v>9.8715791798476102E-2</v>
      </c>
      <c r="AW157" s="20">
        <v>0.25169385194479299</v>
      </c>
      <c r="AX157" s="20">
        <v>6.7617763266851205E-2</v>
      </c>
      <c r="AY157" s="20">
        <v>0.13098351335986355</v>
      </c>
      <c r="AZ157" s="20">
        <v>0.12266873889875667</v>
      </c>
      <c r="BA157" s="20">
        <v>2.3492761590617556E-2</v>
      </c>
      <c r="BB157" s="20">
        <v>-2.0576131687242798E-2</v>
      </c>
      <c r="BC157" s="20">
        <v>0.19776518074434618</v>
      </c>
      <c r="BD157" s="20">
        <v>0.10084459459459459</v>
      </c>
      <c r="BE157" s="20">
        <v>0.13251353911598063</v>
      </c>
      <c r="BF157" s="20">
        <v>8.510833639368344E-2</v>
      </c>
      <c r="BG157" s="20">
        <v>2.5729347630743426E-2</v>
      </c>
      <c r="BH157" s="20">
        <v>3.7002341920374708E-2</v>
      </c>
      <c r="BI157" s="20">
        <v>4.4880546075085327E-2</v>
      </c>
      <c r="BJ157" s="20">
        <v>7.805755395683453E-2</v>
      </c>
      <c r="BK157" s="20">
        <v>2.4491394193973268E-2</v>
      </c>
      <c r="BL157" s="20">
        <v>0.22311942201444965</v>
      </c>
      <c r="BM157" s="20">
        <v>5.1126780437050233E-2</v>
      </c>
      <c r="BN157" s="20">
        <v>0.19161858487701183</v>
      </c>
      <c r="BO157" s="20">
        <v>0.17135798111709169</v>
      </c>
      <c r="BP157" s="20">
        <v>0.20590604026845638</v>
      </c>
      <c r="BQ157" s="20">
        <v>8.878626818855101E-2</v>
      </c>
      <c r="BR157" s="20">
        <v>0.11191162343900096</v>
      </c>
      <c r="BS157" s="20">
        <v>0.13895243122763798</v>
      </c>
      <c r="BT157" s="60"/>
      <c r="BU157" s="60"/>
      <c r="BV157" s="60"/>
      <c r="BW157" s="60"/>
    </row>
    <row r="158" spans="2:75" hidden="1" outlineLevel="1">
      <c r="B158" s="2">
        <v>144</v>
      </c>
      <c r="E158" t="s">
        <v>223</v>
      </c>
      <c r="G158">
        <f>HLOOKUP($E$3,'2024 Historical'!$C$3:$BC$261,Q158,FALSE)</f>
        <v>18</v>
      </c>
      <c r="H158">
        <f t="shared" si="31"/>
        <v>19</v>
      </c>
      <c r="I158">
        <f t="shared" ref="I158:N158" si="45">I5-2006</f>
        <v>20</v>
      </c>
      <c r="J158">
        <f t="shared" si="45"/>
        <v>21</v>
      </c>
      <c r="K158">
        <f t="shared" si="45"/>
        <v>22</v>
      </c>
      <c r="L158">
        <f t="shared" si="45"/>
        <v>23</v>
      </c>
      <c r="M158">
        <f t="shared" si="45"/>
        <v>24</v>
      </c>
      <c r="N158">
        <f t="shared" si="45"/>
        <v>25</v>
      </c>
      <c r="O158">
        <f t="shared" ref="O158" si="46">O5-2006</f>
        <v>26</v>
      </c>
      <c r="Q158" s="174">
        <v>156</v>
      </c>
      <c r="S158">
        <v>19</v>
      </c>
      <c r="T158">
        <v>19</v>
      </c>
      <c r="U158">
        <v>19</v>
      </c>
      <c r="V158">
        <v>19</v>
      </c>
      <c r="W158">
        <v>19</v>
      </c>
      <c r="X158">
        <v>19</v>
      </c>
      <c r="Y158">
        <v>19</v>
      </c>
      <c r="Z158">
        <v>19</v>
      </c>
      <c r="AA158">
        <v>19</v>
      </c>
      <c r="AB158">
        <v>19</v>
      </c>
      <c r="AC158">
        <v>19</v>
      </c>
      <c r="AD158">
        <v>19</v>
      </c>
      <c r="AE158">
        <v>19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  <c r="AZ158">
        <v>19</v>
      </c>
      <c r="BA158">
        <v>19</v>
      </c>
      <c r="BB158">
        <v>19</v>
      </c>
      <c r="BC158">
        <v>19</v>
      </c>
      <c r="BD158">
        <v>19</v>
      </c>
      <c r="BE158">
        <v>19</v>
      </c>
      <c r="BF158">
        <v>19</v>
      </c>
      <c r="BG158">
        <v>19</v>
      </c>
      <c r="BH158">
        <v>19</v>
      </c>
      <c r="BI158">
        <v>19</v>
      </c>
      <c r="BJ158">
        <v>19</v>
      </c>
      <c r="BK158">
        <v>19</v>
      </c>
      <c r="BL158">
        <v>19</v>
      </c>
      <c r="BM158">
        <v>19</v>
      </c>
      <c r="BN158">
        <v>19</v>
      </c>
      <c r="BO158">
        <v>19</v>
      </c>
      <c r="BP158">
        <v>19</v>
      </c>
      <c r="BQ158">
        <v>19</v>
      </c>
      <c r="BR158">
        <v>19</v>
      </c>
      <c r="BS158">
        <v>19</v>
      </c>
      <c r="BT158" s="60"/>
      <c r="BU158" s="60"/>
      <c r="BV158" s="60"/>
      <c r="BW158" s="60"/>
    </row>
    <row r="159" spans="2:75" hidden="1" outlineLevel="1">
      <c r="B159" s="2">
        <v>145</v>
      </c>
      <c r="E159"/>
      <c r="Q159" s="174">
        <v>157</v>
      </c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 s="60"/>
      <c r="BU159" s="60"/>
      <c r="BV159" s="60"/>
      <c r="BW159" s="60"/>
    </row>
    <row r="160" spans="2:75" hidden="1" outlineLevel="1">
      <c r="B160" s="2">
        <v>146</v>
      </c>
      <c r="D160" s="8"/>
      <c r="E160"/>
      <c r="Q160" s="174">
        <v>158</v>
      </c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 s="60"/>
      <c r="BU160" s="60"/>
      <c r="BV160" s="60"/>
      <c r="BW160" s="60"/>
    </row>
    <row r="161" spans="2:75" hidden="1" outlineLevel="1">
      <c r="B161" s="2">
        <v>147</v>
      </c>
      <c r="C161" s="8" t="s">
        <v>224</v>
      </c>
      <c r="D161" s="8"/>
      <c r="E161"/>
      <c r="Q161" s="174">
        <v>159</v>
      </c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 s="60"/>
      <c r="BU161" s="60"/>
      <c r="BV161" s="60"/>
      <c r="BW161" s="60"/>
    </row>
    <row r="162" spans="2:75" hidden="1" outlineLevel="1">
      <c r="B162" s="2">
        <v>148</v>
      </c>
      <c r="D162">
        <v>91</v>
      </c>
      <c r="E162" t="s">
        <v>216</v>
      </c>
      <c r="F162" s="32"/>
      <c r="G162" s="32">
        <f>HLOOKUP($E$3,'2024 Historical'!$C$3:$BC$261,Q162,FALSE)</f>
        <v>12.813083541286099</v>
      </c>
      <c r="H162" s="32">
        <f t="shared" ref="H162:H179" si="47">HLOOKUP($E$3,$S$3:$BS$269,Q162,FALSE)</f>
        <v>12.813083541286099</v>
      </c>
      <c r="I162" s="32">
        <f t="shared" ref="I162:O179" si="48">H162</f>
        <v>12.813083541286099</v>
      </c>
      <c r="J162" s="32">
        <f t="shared" si="48"/>
        <v>12.813083541286099</v>
      </c>
      <c r="K162" s="32">
        <f t="shared" si="48"/>
        <v>12.813083541286099</v>
      </c>
      <c r="L162" s="32">
        <f t="shared" si="48"/>
        <v>12.813083541286099</v>
      </c>
      <c r="M162" s="32">
        <f t="shared" si="48"/>
        <v>12.813083541286099</v>
      </c>
      <c r="N162" s="32">
        <f t="shared" si="48"/>
        <v>12.813083541286099</v>
      </c>
      <c r="O162" s="32">
        <f t="shared" si="48"/>
        <v>12.813083541286099</v>
      </c>
      <c r="P162" s="170"/>
      <c r="Q162" s="174">
        <v>160</v>
      </c>
      <c r="S162" s="31">
        <v>12.817219145404639</v>
      </c>
      <c r="T162" s="187">
        <v>12.809732041092667</v>
      </c>
      <c r="U162" s="31">
        <v>12.815667288766317</v>
      </c>
      <c r="V162" s="31">
        <v>12.814549938113361</v>
      </c>
      <c r="W162" s="31">
        <v>12.816805233884939</v>
      </c>
      <c r="X162" s="31">
        <v>12.81288440307239</v>
      </c>
      <c r="Y162" s="31">
        <v>12.81331330994302</v>
      </c>
      <c r="Z162" s="31">
        <v>12.810934558134596</v>
      </c>
      <c r="AA162" s="31">
        <v>12.811148202512005</v>
      </c>
      <c r="AB162" s="31">
        <v>12.814879887835255</v>
      </c>
      <c r="AC162" s="31">
        <v>12.821412544937436</v>
      </c>
      <c r="AD162" s="31">
        <v>12.819095782593745</v>
      </c>
      <c r="AE162" s="31">
        <v>12.812338831390388</v>
      </c>
      <c r="AF162" s="31">
        <v>12.812096781482326</v>
      </c>
      <c r="AG162" s="31">
        <v>12.815345078290729</v>
      </c>
      <c r="AH162" s="31">
        <v>12.815711468242117</v>
      </c>
      <c r="AI162" s="31">
        <v>12.812372588661209</v>
      </c>
      <c r="AJ162" s="31">
        <v>12.816091448430351</v>
      </c>
      <c r="AK162" s="31">
        <v>12.814546852239651</v>
      </c>
      <c r="AL162" s="31">
        <v>12.81145662132478</v>
      </c>
      <c r="AM162" s="31">
        <v>12.814922528786086</v>
      </c>
      <c r="AN162" s="31">
        <v>12.817662753008971</v>
      </c>
      <c r="AO162" s="31">
        <v>12.806567709189416</v>
      </c>
      <c r="AP162" s="31">
        <v>12.815090519596231</v>
      </c>
      <c r="AQ162" s="31">
        <v>12.815281989642113</v>
      </c>
      <c r="AR162" s="31">
        <v>12.815901074724351</v>
      </c>
      <c r="AS162" s="31">
        <v>12.814116835927887</v>
      </c>
      <c r="AT162" s="31">
        <v>12.812859046489152</v>
      </c>
      <c r="AU162" s="31">
        <v>12.819461334344746</v>
      </c>
      <c r="AV162" s="31">
        <v>12.813083541286099</v>
      </c>
      <c r="AW162" s="31">
        <v>12.819261214706257</v>
      </c>
      <c r="AX162" s="31">
        <v>12.814306444850608</v>
      </c>
      <c r="AY162" s="31">
        <v>12.787701892268222</v>
      </c>
      <c r="AZ162" s="31">
        <v>12.810935258155617</v>
      </c>
      <c r="BA162" s="31">
        <v>12.814773798938791</v>
      </c>
      <c r="BB162" s="31">
        <v>12.831090199996751</v>
      </c>
      <c r="BC162" s="31">
        <v>12.811928566157505</v>
      </c>
      <c r="BD162" s="31">
        <v>12.814734709841771</v>
      </c>
      <c r="BE162" s="31">
        <v>12.819457458886518</v>
      </c>
      <c r="BF162" s="31">
        <v>12.814374704096441</v>
      </c>
      <c r="BG162" s="31">
        <v>12.806437742471982</v>
      </c>
      <c r="BH162" s="31">
        <v>12.822060011014516</v>
      </c>
      <c r="BI162" s="31">
        <v>12.812317891678893</v>
      </c>
      <c r="BJ162" s="31">
        <v>12.814570121024731</v>
      </c>
      <c r="BK162" s="31">
        <v>12.809840579464703</v>
      </c>
      <c r="BL162" s="31">
        <v>12.814244071673096</v>
      </c>
      <c r="BM162" s="31">
        <v>12.802268129032575</v>
      </c>
      <c r="BN162" s="31">
        <v>12.815287046759257</v>
      </c>
      <c r="BO162" s="31">
        <v>12.815763359841434</v>
      </c>
      <c r="BP162" s="31">
        <v>12.815289735331385</v>
      </c>
      <c r="BQ162" s="31">
        <v>12.813463903341642</v>
      </c>
      <c r="BR162" s="31">
        <v>12.820177946526355</v>
      </c>
      <c r="BS162" s="31">
        <v>12.816571389915095</v>
      </c>
      <c r="BT162" s="60"/>
      <c r="BU162" s="60"/>
      <c r="BV162" s="60"/>
      <c r="BW162" s="60"/>
    </row>
    <row r="163" spans="2:75" hidden="1" outlineLevel="1">
      <c r="B163" s="2">
        <v>149</v>
      </c>
      <c r="D163">
        <v>92</v>
      </c>
      <c r="E163" t="s">
        <v>217</v>
      </c>
      <c r="F163" s="32"/>
      <c r="G163" s="32">
        <f>HLOOKUP($E$3,'2024 Historical'!$C$3:$BC$261,Q163,FALSE)</f>
        <v>0.63057730008522872</v>
      </c>
      <c r="H163" s="32">
        <f t="shared" si="47"/>
        <v>0.63057730008522872</v>
      </c>
      <c r="I163" s="32">
        <f t="shared" si="48"/>
        <v>0.63057730008522872</v>
      </c>
      <c r="J163" s="32">
        <f t="shared" si="48"/>
        <v>0.63057730008522872</v>
      </c>
      <c r="K163" s="32">
        <f t="shared" si="48"/>
        <v>0.63057730008522872</v>
      </c>
      <c r="L163" s="32">
        <f t="shared" si="48"/>
        <v>0.63057730008522872</v>
      </c>
      <c r="M163" s="32">
        <f t="shared" si="48"/>
        <v>0.63057730008522872</v>
      </c>
      <c r="N163" s="32">
        <f t="shared" si="48"/>
        <v>0.63057730008522872</v>
      </c>
      <c r="O163" s="32">
        <f t="shared" si="48"/>
        <v>0.63057730008522872</v>
      </c>
      <c r="P163" s="170"/>
      <c r="Q163" s="174">
        <v>161</v>
      </c>
      <c r="S163" s="31">
        <v>0.62712970811613922</v>
      </c>
      <c r="T163" s="187">
        <v>0.62643242664315246</v>
      </c>
      <c r="U163" s="31">
        <v>0.62653853064688692</v>
      </c>
      <c r="V163" s="31">
        <v>0.6328047547232748</v>
      </c>
      <c r="W163" s="31">
        <v>0.62645281025512112</v>
      </c>
      <c r="X163" s="31">
        <v>0.62777892695115167</v>
      </c>
      <c r="Y163" s="31">
        <v>0.62722193683244376</v>
      </c>
      <c r="Z163" s="31">
        <v>0.63118119214696933</v>
      </c>
      <c r="AA163" s="31">
        <v>0.62748695413763633</v>
      </c>
      <c r="AB163" s="31">
        <v>0.62695084028967196</v>
      </c>
      <c r="AC163" s="31">
        <v>0.62821524004612495</v>
      </c>
      <c r="AD163" s="31">
        <v>0.62671730298834671</v>
      </c>
      <c r="AE163" s="31">
        <v>0.6293676487913592</v>
      </c>
      <c r="AF163" s="31">
        <v>0.62771962840268625</v>
      </c>
      <c r="AG163" s="31">
        <v>0.62607624823750918</v>
      </c>
      <c r="AH163" s="31">
        <v>0.62209521131343637</v>
      </c>
      <c r="AI163" s="31">
        <v>0.62704150513783619</v>
      </c>
      <c r="AJ163" s="31">
        <v>0.62747095513449158</v>
      </c>
      <c r="AK163" s="31">
        <v>0.6287665026882101</v>
      </c>
      <c r="AL163" s="31">
        <v>0.62561845200004551</v>
      </c>
      <c r="AM163" s="31">
        <v>0.62749416150340098</v>
      </c>
      <c r="AN163" s="31">
        <v>0.62696440111624496</v>
      </c>
      <c r="AO163" s="31">
        <v>0.630250030542991</v>
      </c>
      <c r="AP163" s="31">
        <v>0.63013282520267999</v>
      </c>
      <c r="AQ163" s="31">
        <v>0.62764389189673109</v>
      </c>
      <c r="AR163" s="31">
        <v>0.62779738691986353</v>
      </c>
      <c r="AS163" s="31">
        <v>0.62903862070960403</v>
      </c>
      <c r="AT163" s="31">
        <v>0.62667799323262352</v>
      </c>
      <c r="AU163" s="31">
        <v>0.62706798998948121</v>
      </c>
      <c r="AV163" s="31">
        <v>0.63057730008522872</v>
      </c>
      <c r="AW163" s="31">
        <v>0.62545240797989465</v>
      </c>
      <c r="AX163" s="31">
        <v>0.62769902096511809</v>
      </c>
      <c r="AY163" s="31">
        <v>0.62881456567055571</v>
      </c>
      <c r="AZ163" s="31">
        <v>0.62469391589931944</v>
      </c>
      <c r="BA163" s="31">
        <v>0.62569353366657343</v>
      </c>
      <c r="BB163" s="31">
        <v>0.62680751453324146</v>
      </c>
      <c r="BC163" s="31">
        <v>0.62460732905682403</v>
      </c>
      <c r="BD163" s="31">
        <v>0.62743525406525413</v>
      </c>
      <c r="BE163" s="31">
        <v>0.62689304939036861</v>
      </c>
      <c r="BF163" s="31">
        <v>0.62692417872216433</v>
      </c>
      <c r="BG163" s="31">
        <v>0.63089926250244477</v>
      </c>
      <c r="BH163" s="31">
        <v>0.62426122025757624</v>
      </c>
      <c r="BI163" s="31">
        <v>0.62763723446719488</v>
      </c>
      <c r="BJ163" s="31">
        <v>0.62666654379396858</v>
      </c>
      <c r="BK163" s="31">
        <v>0.63219180354371862</v>
      </c>
      <c r="BL163" s="31">
        <v>0.62698617183391536</v>
      </c>
      <c r="BM163" s="31">
        <v>0.63227166604871299</v>
      </c>
      <c r="BN163" s="31">
        <v>0.62622775446724177</v>
      </c>
      <c r="BO163" s="31">
        <v>0.62845189561653692</v>
      </c>
      <c r="BP163" s="31">
        <v>0.62705212360064444</v>
      </c>
      <c r="BQ163" s="31">
        <v>0.62689728434480774</v>
      </c>
      <c r="BR163" s="31">
        <v>0.62523314168334332</v>
      </c>
      <c r="BS163" s="31">
        <v>0.62625791288463828</v>
      </c>
      <c r="BT163" s="60"/>
      <c r="BU163" s="60"/>
      <c r="BV163" s="60"/>
      <c r="BW163" s="60"/>
    </row>
    <row r="164" spans="2:75" hidden="1" outlineLevel="1">
      <c r="B164" s="2">
        <v>150</v>
      </c>
      <c r="D164">
        <v>93</v>
      </c>
      <c r="E164" t="s">
        <v>218</v>
      </c>
      <c r="F164" s="32"/>
      <c r="G164" s="32">
        <f>HLOOKUP($E$3,'2024 Historical'!$C$3:$BC$261,Q164,FALSE)</f>
        <v>0.4500217885029455</v>
      </c>
      <c r="H164" s="32">
        <f t="shared" si="47"/>
        <v>0.4500217885029455</v>
      </c>
      <c r="I164" s="32">
        <f t="shared" si="48"/>
        <v>0.4500217885029455</v>
      </c>
      <c r="J164" s="32">
        <f t="shared" si="48"/>
        <v>0.4500217885029455</v>
      </c>
      <c r="K164" s="32">
        <f t="shared" si="48"/>
        <v>0.4500217885029455</v>
      </c>
      <c r="L164" s="32">
        <f t="shared" si="48"/>
        <v>0.4500217885029455</v>
      </c>
      <c r="M164" s="32">
        <f t="shared" si="48"/>
        <v>0.4500217885029455</v>
      </c>
      <c r="N164" s="32">
        <f t="shared" si="48"/>
        <v>0.4500217885029455</v>
      </c>
      <c r="O164" s="32">
        <f t="shared" si="48"/>
        <v>0.4500217885029455</v>
      </c>
      <c r="P164" s="170"/>
      <c r="Q164" s="174">
        <v>162</v>
      </c>
      <c r="S164" s="31">
        <v>0.42381762023795266</v>
      </c>
      <c r="T164" s="187">
        <v>0.45713993689039062</v>
      </c>
      <c r="U164" s="31">
        <v>0.4439023607460244</v>
      </c>
      <c r="V164" s="31">
        <v>0.44057142147939932</v>
      </c>
      <c r="W164" s="31">
        <v>0.43873386187248575</v>
      </c>
      <c r="X164" s="31">
        <v>0.44479564805494209</v>
      </c>
      <c r="Y164" s="31">
        <v>0.44755158910340032</v>
      </c>
      <c r="Z164" s="31">
        <v>0.44745410998208301</v>
      </c>
      <c r="AA164" s="31">
        <v>0.44313835605104801</v>
      </c>
      <c r="AB164" s="31">
        <v>0.44037823971385298</v>
      </c>
      <c r="AC164" s="31">
        <v>0.42638488478866743</v>
      </c>
      <c r="AD164" s="31">
        <v>0.45244742162916041</v>
      </c>
      <c r="AE164" s="31">
        <v>0.44061715082506375</v>
      </c>
      <c r="AF164" s="31">
        <v>0.45271762057555354</v>
      </c>
      <c r="AG164" s="31">
        <v>0.44682826788847246</v>
      </c>
      <c r="AH164" s="31">
        <v>0.45201542149564689</v>
      </c>
      <c r="AI164" s="31">
        <v>0.4464027375197227</v>
      </c>
      <c r="AJ164" s="31">
        <v>0.43862936786240148</v>
      </c>
      <c r="AK164" s="31">
        <v>0.43902133767751522</v>
      </c>
      <c r="AL164" s="31">
        <v>0.43647701585188614</v>
      </c>
      <c r="AM164" s="31">
        <v>0.43962692290821337</v>
      </c>
      <c r="AN164" s="31">
        <v>0.45389437066785804</v>
      </c>
      <c r="AO164" s="31">
        <v>0.44425993474703762</v>
      </c>
      <c r="AP164" s="31">
        <v>0.40372588554868494</v>
      </c>
      <c r="AQ164" s="31">
        <v>0.44481289096321819</v>
      </c>
      <c r="AR164" s="31">
        <v>0.44245966585891083</v>
      </c>
      <c r="AS164" s="31">
        <v>0.44290459816855243</v>
      </c>
      <c r="AT164" s="31">
        <v>0.448688905956176</v>
      </c>
      <c r="AU164" s="31">
        <v>0.43982965445396532</v>
      </c>
      <c r="AV164" s="31">
        <v>0.4500217885029455</v>
      </c>
      <c r="AW164" s="31">
        <v>0.45820846274877775</v>
      </c>
      <c r="AX164" s="31">
        <v>0.44786381497226846</v>
      </c>
      <c r="AY164" s="31">
        <v>0.49067198763245296</v>
      </c>
      <c r="AZ164" s="31">
        <v>0.44850949404180862</v>
      </c>
      <c r="BA164" s="31">
        <v>0.44530287863498574</v>
      </c>
      <c r="BB164" s="31">
        <v>0.42476869962767549</v>
      </c>
      <c r="BC164" s="31">
        <v>0.45612132967833618</v>
      </c>
      <c r="BD164" s="31">
        <v>0.44337554057814377</v>
      </c>
      <c r="BE164" s="31">
        <v>0.45682379493569403</v>
      </c>
      <c r="BF164" s="31">
        <v>0.44494767057280865</v>
      </c>
      <c r="BG164" s="31">
        <v>0.44131893231242408</v>
      </c>
      <c r="BH164" s="31">
        <v>0.43709079094380021</v>
      </c>
      <c r="BI164" s="31">
        <v>0.45048620372916154</v>
      </c>
      <c r="BJ164" s="31">
        <v>0.44556299156779983</v>
      </c>
      <c r="BK164" s="31">
        <v>0.42625427330755833</v>
      </c>
      <c r="BL164" s="31">
        <v>0.44494104793733213</v>
      </c>
      <c r="BM164" s="31">
        <v>0.46436063113248105</v>
      </c>
      <c r="BN164" s="31">
        <v>0.44449362529585673</v>
      </c>
      <c r="BO164" s="31">
        <v>0.44342744550240265</v>
      </c>
      <c r="BP164" s="31">
        <v>0.44683231305323856</v>
      </c>
      <c r="BQ164" s="31">
        <v>0.44532584848564594</v>
      </c>
      <c r="BR164" s="31">
        <v>0.48009712300465496</v>
      </c>
      <c r="BS164" s="31">
        <v>0.4358896076051535</v>
      </c>
      <c r="BT164" s="60"/>
      <c r="BU164" s="60"/>
      <c r="BV164" s="60"/>
      <c r="BW164" s="60"/>
    </row>
    <row r="165" spans="2:75" hidden="1" outlineLevel="1">
      <c r="B165" s="2">
        <v>151</v>
      </c>
      <c r="D165">
        <v>94</v>
      </c>
      <c r="E165" t="s">
        <v>219</v>
      </c>
      <c r="F165" s="32"/>
      <c r="G165" s="32">
        <f>HLOOKUP($E$3,'2024 Historical'!$C$3:$BC$261,Q165,FALSE)</f>
        <v>0.15932646742524642</v>
      </c>
      <c r="H165" s="32">
        <f t="shared" si="47"/>
        <v>0.15932646742524642</v>
      </c>
      <c r="I165" s="32">
        <f t="shared" si="48"/>
        <v>0.15932646742524642</v>
      </c>
      <c r="J165" s="32">
        <f t="shared" si="48"/>
        <v>0.15932646742524642</v>
      </c>
      <c r="K165" s="32">
        <f t="shared" si="48"/>
        <v>0.15932646742524642</v>
      </c>
      <c r="L165" s="32">
        <f t="shared" si="48"/>
        <v>0.15932646742524642</v>
      </c>
      <c r="M165" s="32">
        <f t="shared" si="48"/>
        <v>0.15932646742524642</v>
      </c>
      <c r="N165" s="32">
        <f t="shared" si="48"/>
        <v>0.15932646742524642</v>
      </c>
      <c r="O165" s="32">
        <f t="shared" si="48"/>
        <v>0.15932646742524642</v>
      </c>
      <c r="P165" s="170"/>
      <c r="Q165" s="174">
        <v>163</v>
      </c>
      <c r="S165" s="31">
        <v>0.19096276480396263</v>
      </c>
      <c r="T165" s="187">
        <v>0.15665784699970534</v>
      </c>
      <c r="U165" s="31">
        <v>0.1617444919555816</v>
      </c>
      <c r="V165" s="31">
        <v>0.16082604962565611</v>
      </c>
      <c r="W165" s="31">
        <v>0.16310337583390586</v>
      </c>
      <c r="X165" s="31">
        <v>0.16252049393951762</v>
      </c>
      <c r="Y165" s="31">
        <v>0.15481466094418173</v>
      </c>
      <c r="Z165" s="31">
        <v>0.16256292839174574</v>
      </c>
      <c r="AA165" s="31">
        <v>0.16819202909035297</v>
      </c>
      <c r="AB165" s="31">
        <v>0.16531318919302812</v>
      </c>
      <c r="AC165" s="31">
        <v>0.16915297456674111</v>
      </c>
      <c r="AD165" s="31">
        <v>0.16696938333937167</v>
      </c>
      <c r="AE165" s="31">
        <v>0.16553001458055727</v>
      </c>
      <c r="AF165" s="31">
        <v>0.15509730054549328</v>
      </c>
      <c r="AG165" s="31">
        <v>0.16157425539342624</v>
      </c>
      <c r="AH165" s="31">
        <v>0.15455513331555285</v>
      </c>
      <c r="AI165" s="31">
        <v>0.16160336889525384</v>
      </c>
      <c r="AJ165" s="31">
        <v>0.16456895098040686</v>
      </c>
      <c r="AK165" s="31">
        <v>0.15671309770681655</v>
      </c>
      <c r="AL165" s="31">
        <v>0.17461819600232706</v>
      </c>
      <c r="AM165" s="31">
        <v>0.15973801818190592</v>
      </c>
      <c r="AN165" s="31">
        <v>0.15558244874183169</v>
      </c>
      <c r="AO165" s="31">
        <v>0.16039174713949583</v>
      </c>
      <c r="AP165" s="31">
        <v>0.19340777889018368</v>
      </c>
      <c r="AQ165" s="31">
        <v>0.16028930385074378</v>
      </c>
      <c r="AR165" s="31">
        <v>0.16088555495078627</v>
      </c>
      <c r="AS165" s="31">
        <v>0.16303950431475447</v>
      </c>
      <c r="AT165" s="31">
        <v>0.16588739365653263</v>
      </c>
      <c r="AU165" s="31">
        <v>0.15708779987464641</v>
      </c>
      <c r="AV165" s="31">
        <v>0.15932646742524642</v>
      </c>
      <c r="AW165" s="31">
        <v>0.16040733392949291</v>
      </c>
      <c r="AX165" s="31">
        <v>0.15920812956331759</v>
      </c>
      <c r="AY165" s="31">
        <v>0.13794101340892354</v>
      </c>
      <c r="AZ165" s="31">
        <v>0.16228813491112656</v>
      </c>
      <c r="BA165" s="31">
        <v>0.15851879459963403</v>
      </c>
      <c r="BB165" s="31">
        <v>0.14776809242987449</v>
      </c>
      <c r="BC165" s="31">
        <v>0.15299708425545441</v>
      </c>
      <c r="BD165" s="31">
        <v>0.16051635196057754</v>
      </c>
      <c r="BE165" s="31">
        <v>0.15097438860357479</v>
      </c>
      <c r="BF165" s="31">
        <v>0.16021524631856379</v>
      </c>
      <c r="BG165" s="31">
        <v>0.16787525933291775</v>
      </c>
      <c r="BH165" s="31">
        <v>0.1556297157235631</v>
      </c>
      <c r="BI165" s="31">
        <v>0.15673422967828587</v>
      </c>
      <c r="BJ165" s="31">
        <v>0.15984140060233723</v>
      </c>
      <c r="BK165" s="31">
        <v>0.1755219698118943</v>
      </c>
      <c r="BL165" s="31">
        <v>0.15947803333162081</v>
      </c>
      <c r="BM165" s="31">
        <v>0.13103812705228901</v>
      </c>
      <c r="BN165" s="31">
        <v>0.16304420261765296</v>
      </c>
      <c r="BO165" s="31">
        <v>0.1623917780574746</v>
      </c>
      <c r="BP165" s="31">
        <v>0.15925517629622021</v>
      </c>
      <c r="BQ165" s="31">
        <v>0.16259340762324623</v>
      </c>
      <c r="BR165" s="31">
        <v>0.13324360811210118</v>
      </c>
      <c r="BS165" s="31">
        <v>0.16831921619179602</v>
      </c>
      <c r="BT165" s="60"/>
      <c r="BU165" s="60"/>
      <c r="BV165" s="60"/>
      <c r="BW165" s="60"/>
    </row>
    <row r="166" spans="2:75" hidden="1" outlineLevel="1">
      <c r="B166" s="2">
        <v>152</v>
      </c>
      <c r="D166">
        <v>95</v>
      </c>
      <c r="E166" t="s">
        <v>220</v>
      </c>
      <c r="F166" s="32"/>
      <c r="G166" s="32">
        <f>HLOOKUP($E$3,'2024 Historical'!$C$3:$BC$261,Q166,FALSE)</f>
        <v>0.10628989100841502</v>
      </c>
      <c r="H166" s="32">
        <f t="shared" si="47"/>
        <v>0.10628989100841502</v>
      </c>
      <c r="I166" s="32">
        <f t="shared" si="48"/>
        <v>0.10628989100841502</v>
      </c>
      <c r="J166" s="32">
        <f t="shared" si="48"/>
        <v>0.10628989100841502</v>
      </c>
      <c r="K166" s="32">
        <f t="shared" si="48"/>
        <v>0.10628989100841502</v>
      </c>
      <c r="L166" s="32">
        <f t="shared" si="48"/>
        <v>0.10628989100841502</v>
      </c>
      <c r="M166" s="32">
        <f t="shared" si="48"/>
        <v>0.10628989100841502</v>
      </c>
      <c r="N166" s="32">
        <f t="shared" si="48"/>
        <v>0.10628989100841502</v>
      </c>
      <c r="O166" s="32">
        <f t="shared" si="48"/>
        <v>0.10628989100841502</v>
      </c>
      <c r="P166" s="170"/>
      <c r="Q166" s="174">
        <v>164</v>
      </c>
      <c r="S166" s="31">
        <v>9.4677511393098171E-2</v>
      </c>
      <c r="T166" s="187">
        <v>0.11095634019827018</v>
      </c>
      <c r="U166" s="31">
        <v>9.9479524361308885E-2</v>
      </c>
      <c r="V166" s="31">
        <v>0.11006314761137045</v>
      </c>
      <c r="W166" s="31">
        <v>0.10907159670629264</v>
      </c>
      <c r="X166" s="31">
        <v>0.10179342606131343</v>
      </c>
      <c r="Y166" s="31">
        <v>0.10977007445625103</v>
      </c>
      <c r="Z166" s="31">
        <v>0.10661130436832145</v>
      </c>
      <c r="AA166" s="31">
        <v>0.1018364785179439</v>
      </c>
      <c r="AB166" s="31">
        <v>0.10395212049695503</v>
      </c>
      <c r="AC166" s="31">
        <v>0.11285150840872868</v>
      </c>
      <c r="AD166" s="31">
        <v>8.6397660773184212E-2</v>
      </c>
      <c r="AE166" s="31">
        <v>0.10466523755598584</v>
      </c>
      <c r="AF166" s="31">
        <v>0.1057203064698805</v>
      </c>
      <c r="AG166" s="31">
        <v>0.10431420693070237</v>
      </c>
      <c r="AH166" s="31">
        <v>9.2676138236125125E-2</v>
      </c>
      <c r="AI166" s="31">
        <v>0.10612395466848289</v>
      </c>
      <c r="AJ166" s="31">
        <v>0.10433170770676883</v>
      </c>
      <c r="AK166" s="31">
        <v>0.11427851674253658</v>
      </c>
      <c r="AL166" s="31">
        <v>0.10573805416740537</v>
      </c>
      <c r="AM166" s="31">
        <v>0.10851015848503008</v>
      </c>
      <c r="AN166" s="31">
        <v>9.9503014400384018E-2</v>
      </c>
      <c r="AO166" s="31">
        <v>0.11689601504617993</v>
      </c>
      <c r="AP166" s="31">
        <v>0.10604040724435995</v>
      </c>
      <c r="AQ166" s="31">
        <v>0.10539415660645776</v>
      </c>
      <c r="AR166" s="31">
        <v>0.10313938778589071</v>
      </c>
      <c r="AS166" s="31">
        <v>0.10524242364690309</v>
      </c>
      <c r="AT166" s="31">
        <v>0.10020252734990942</v>
      </c>
      <c r="AU166" s="31">
        <v>0.10423208482699614</v>
      </c>
      <c r="AV166" s="31">
        <v>0.10628989100841502</v>
      </c>
      <c r="AW166" s="31">
        <v>0.10062789653882867</v>
      </c>
      <c r="AX166" s="31">
        <v>0.10380892089426159</v>
      </c>
      <c r="AY166" s="31">
        <v>0.10317535760217442</v>
      </c>
      <c r="AZ166" s="31">
        <v>0.1083221198069267</v>
      </c>
      <c r="BA166" s="31">
        <v>0.10727913758209669</v>
      </c>
      <c r="BB166" s="31">
        <v>0.11598211536671865</v>
      </c>
      <c r="BC166" s="31">
        <v>0.10317943236699752</v>
      </c>
      <c r="BD166" s="31">
        <v>0.10657520088673479</v>
      </c>
      <c r="BE166" s="31">
        <v>0.10513039650977005</v>
      </c>
      <c r="BF166" s="31">
        <v>0.10578038524992366</v>
      </c>
      <c r="BG166" s="31">
        <v>0.10111247781969618</v>
      </c>
      <c r="BH166" s="31">
        <v>0.10923611475842263</v>
      </c>
      <c r="BI166" s="31">
        <v>0.10739102691223297</v>
      </c>
      <c r="BJ166" s="31">
        <v>0.10708229676935903</v>
      </c>
      <c r="BK166" s="31">
        <v>0.10676639878525551</v>
      </c>
      <c r="BL166" s="31">
        <v>0.10513060531848911</v>
      </c>
      <c r="BM166" s="31">
        <v>8.9453099906663405E-2</v>
      </c>
      <c r="BN166" s="31">
        <v>0.10219327879520154</v>
      </c>
      <c r="BO166" s="31">
        <v>0.10415743115331262</v>
      </c>
      <c r="BP166" s="31">
        <v>0.1042627293398468</v>
      </c>
      <c r="BQ166" s="31">
        <v>0.10388159705056238</v>
      </c>
      <c r="BR166" s="31">
        <v>0.10888926911656939</v>
      </c>
      <c r="BS166" s="31">
        <v>0.10745367871077752</v>
      </c>
      <c r="BT166" s="60"/>
      <c r="BU166" s="60"/>
      <c r="BV166" s="60"/>
      <c r="BW166" s="60"/>
    </row>
    <row r="167" spans="2:75" hidden="1" outlineLevel="1">
      <c r="B167" s="2">
        <v>153</v>
      </c>
      <c r="D167">
        <v>96</v>
      </c>
      <c r="E167" t="s">
        <v>225</v>
      </c>
      <c r="F167" s="32"/>
      <c r="G167" s="32">
        <f>HLOOKUP($E$3,'2024 Historical'!$C$3:$BC$261,Q167,FALSE)</f>
        <v>0.13060779866809447</v>
      </c>
      <c r="H167" s="32">
        <f t="shared" si="47"/>
        <v>0.13060779866809447</v>
      </c>
      <c r="I167" s="32">
        <f t="shared" si="48"/>
        <v>0.13060779866809447</v>
      </c>
      <c r="J167" s="32">
        <f t="shared" si="48"/>
        <v>0.13060779866809447</v>
      </c>
      <c r="K167" s="32">
        <f t="shared" si="48"/>
        <v>0.13060779866809447</v>
      </c>
      <c r="L167" s="32">
        <f t="shared" si="48"/>
        <v>0.13060779866809447</v>
      </c>
      <c r="M167" s="32">
        <f t="shared" si="48"/>
        <v>0.13060779866809447</v>
      </c>
      <c r="N167" s="32">
        <f t="shared" si="48"/>
        <v>0.13060779866809447</v>
      </c>
      <c r="O167" s="32">
        <f t="shared" si="48"/>
        <v>0.13060779866809447</v>
      </c>
      <c r="P167" s="170"/>
      <c r="Q167" s="174">
        <v>165</v>
      </c>
      <c r="S167" s="31">
        <v>0.12150468166324147</v>
      </c>
      <c r="T167" s="187">
        <v>0.12359159685608501</v>
      </c>
      <c r="U167" s="31">
        <v>0.12324787238901624</v>
      </c>
      <c r="V167" s="31">
        <v>0.13217376575351314</v>
      </c>
      <c r="W167" s="31">
        <v>0.12288769765677032</v>
      </c>
      <c r="X167" s="31">
        <v>0.12919440994006814</v>
      </c>
      <c r="Y167" s="31">
        <v>0.12487470386764654</v>
      </c>
      <c r="Z167" s="31">
        <v>0.13706018401500897</v>
      </c>
      <c r="AA167" s="31">
        <v>0.12870964222518633</v>
      </c>
      <c r="AB167" s="31">
        <v>0.12307953610340672</v>
      </c>
      <c r="AC167" s="31">
        <v>0.13726772631351714</v>
      </c>
      <c r="AD167" s="31">
        <v>0.12198175940059586</v>
      </c>
      <c r="AE167" s="31">
        <v>0.12794174119086588</v>
      </c>
      <c r="AF167" s="31">
        <v>0.12676771898688943</v>
      </c>
      <c r="AG167" s="31">
        <v>0.12171966210426044</v>
      </c>
      <c r="AH167" s="31">
        <v>0.11428480170755995</v>
      </c>
      <c r="AI167" s="31">
        <v>0.12321666434535516</v>
      </c>
      <c r="AJ167" s="31">
        <v>0.13002499084082975</v>
      </c>
      <c r="AK167" s="31">
        <v>0.12618436838216662</v>
      </c>
      <c r="AL167" s="31">
        <v>0.13146065398894646</v>
      </c>
      <c r="AM167" s="31">
        <v>0.1218073782663498</v>
      </c>
      <c r="AN167" s="31">
        <v>0.12595743134646198</v>
      </c>
      <c r="AO167" s="31">
        <v>0.13567249409377924</v>
      </c>
      <c r="AP167" s="31">
        <v>0.12455488549148441</v>
      </c>
      <c r="AQ167" s="31">
        <v>0.12368805787968395</v>
      </c>
      <c r="AR167" s="31">
        <v>0.12460459341251928</v>
      </c>
      <c r="AS167" s="31">
        <v>0.13311598005915859</v>
      </c>
      <c r="AT167" s="31">
        <v>0.12499651430944181</v>
      </c>
      <c r="AU167" s="31">
        <v>0.12617818185698848</v>
      </c>
      <c r="AV167" s="31">
        <v>0.13060779866809447</v>
      </c>
      <c r="AW167" s="31">
        <v>0.1313154023425287</v>
      </c>
      <c r="AX167" s="31">
        <v>0.12893595599785801</v>
      </c>
      <c r="AY167" s="31">
        <v>0.12284409942711516</v>
      </c>
      <c r="AZ167" s="31">
        <v>0.11202169308850274</v>
      </c>
      <c r="BA167" s="31">
        <v>0.12071467044070472</v>
      </c>
      <c r="BB167" s="31">
        <v>0.111167860155029</v>
      </c>
      <c r="BC167" s="31">
        <v>0.12795101592373048</v>
      </c>
      <c r="BD167" s="31">
        <v>0.12693574858162182</v>
      </c>
      <c r="BE167" s="31">
        <v>0.12510208424137748</v>
      </c>
      <c r="BF167" s="31">
        <v>0.12357587300745609</v>
      </c>
      <c r="BG167" s="31">
        <v>0.14193855805786137</v>
      </c>
      <c r="BH167" s="31">
        <v>0.11139862192050343</v>
      </c>
      <c r="BI167" s="31">
        <v>0.12416910854387986</v>
      </c>
      <c r="BJ167" s="31">
        <v>0.12342821347674704</v>
      </c>
      <c r="BK167" s="31">
        <v>0.14249648757510736</v>
      </c>
      <c r="BL167" s="31">
        <v>0.12527638712442601</v>
      </c>
      <c r="BM167" s="31">
        <v>0.12445997451312252</v>
      </c>
      <c r="BN167" s="31">
        <v>0.12100049828728121</v>
      </c>
      <c r="BO167" s="31">
        <v>0.1233185145088953</v>
      </c>
      <c r="BP167" s="31">
        <v>0.12567133584468748</v>
      </c>
      <c r="BQ167" s="31">
        <v>0.12657540754975516</v>
      </c>
      <c r="BR167" s="31">
        <v>0.12362413787767235</v>
      </c>
      <c r="BS167" s="31">
        <v>0.12189278087833144</v>
      </c>
      <c r="BT167" s="60"/>
      <c r="BU167" s="60"/>
      <c r="BV167" s="60"/>
      <c r="BW167" s="60"/>
    </row>
    <row r="168" spans="2:75" hidden="1" outlineLevel="1">
      <c r="B168" s="2">
        <v>154</v>
      </c>
      <c r="D168">
        <v>97</v>
      </c>
      <c r="E168" t="s">
        <v>226</v>
      </c>
      <c r="F168" s="32"/>
      <c r="G168" s="32">
        <f>HLOOKUP($E$3,'2024 Historical'!$C$3:$BC$261,Q168,FALSE)</f>
        <v>-0.38956149181062166</v>
      </c>
      <c r="H168" s="32">
        <f t="shared" si="47"/>
        <v>-0.38956149181062166</v>
      </c>
      <c r="I168" s="32">
        <f t="shared" si="48"/>
        <v>-0.38956149181062166</v>
      </c>
      <c r="J168" s="32">
        <f t="shared" si="48"/>
        <v>-0.38956149181062166</v>
      </c>
      <c r="K168" s="32">
        <f t="shared" si="48"/>
        <v>-0.38956149181062166</v>
      </c>
      <c r="L168" s="32">
        <f t="shared" si="48"/>
        <v>-0.38956149181062166</v>
      </c>
      <c r="M168" s="32">
        <f t="shared" si="48"/>
        <v>-0.38956149181062166</v>
      </c>
      <c r="N168" s="32">
        <f t="shared" si="48"/>
        <v>-0.38956149181062166</v>
      </c>
      <c r="O168" s="32">
        <f t="shared" si="48"/>
        <v>-0.38956149181062166</v>
      </c>
      <c r="P168" s="170"/>
      <c r="Q168" s="174">
        <v>166</v>
      </c>
      <c r="S168" s="31">
        <v>-0.37229165620323451</v>
      </c>
      <c r="T168" s="187">
        <v>-0.40029655329034286</v>
      </c>
      <c r="U168" s="31">
        <v>-0.35409746395880048</v>
      </c>
      <c r="V168" s="31">
        <v>-0.38079269995727272</v>
      </c>
      <c r="W168" s="31">
        <v>-0.37238802143178218</v>
      </c>
      <c r="X168" s="31">
        <v>-0.3479372427761262</v>
      </c>
      <c r="Y168" s="31">
        <v>-0.39556858220062985</v>
      </c>
      <c r="Z168" s="31">
        <v>-0.33467907529638907</v>
      </c>
      <c r="AA168" s="31">
        <v>-0.39218484854447522</v>
      </c>
      <c r="AB168" s="31">
        <v>-0.37352077511780502</v>
      </c>
      <c r="AC168" s="31">
        <v>-0.36636745662078835</v>
      </c>
      <c r="AD168" s="31">
        <v>-0.45925238847230287</v>
      </c>
      <c r="AE168" s="31">
        <v>-0.42901924253101764</v>
      </c>
      <c r="AF168" s="31">
        <v>-0.37266565684339747</v>
      </c>
      <c r="AG168" s="31">
        <v>-0.37734922005510918</v>
      </c>
      <c r="AH168" s="31">
        <v>-0.35842476957809133</v>
      </c>
      <c r="AI168" s="31">
        <v>-0.35454392671765556</v>
      </c>
      <c r="AJ168" s="31">
        <v>-0.39269300695857801</v>
      </c>
      <c r="AK168" s="31">
        <v>-0.389404678686189</v>
      </c>
      <c r="AL168" s="31">
        <v>-0.31747603649379857</v>
      </c>
      <c r="AM168" s="31">
        <v>-0.22895369706124347</v>
      </c>
      <c r="AN168" s="31">
        <v>-0.43886947995862802</v>
      </c>
      <c r="AO168" s="31">
        <v>-0.37337600290101314</v>
      </c>
      <c r="AP168" s="31">
        <v>-0.40141903726022066</v>
      </c>
      <c r="AQ168" s="31">
        <v>-0.37924679976802611</v>
      </c>
      <c r="AR168" s="31">
        <v>-0.37932477859397951</v>
      </c>
      <c r="AS168" s="31">
        <v>-0.37138961260064557</v>
      </c>
      <c r="AT168" s="31">
        <v>-0.3742197508901331</v>
      </c>
      <c r="AU168" s="31">
        <v>-0.37768395522454962</v>
      </c>
      <c r="AV168" s="31">
        <v>-0.38956149181062166</v>
      </c>
      <c r="AW168" s="31">
        <v>-0.46205209541916481</v>
      </c>
      <c r="AX168" s="31">
        <v>-0.37218652822928527</v>
      </c>
      <c r="AY168" s="31">
        <v>-0.30443575165854886</v>
      </c>
      <c r="AZ168" s="31">
        <v>-0.37415836912025918</v>
      </c>
      <c r="BA168" s="31">
        <v>-0.35102507535006755</v>
      </c>
      <c r="BB168" s="31">
        <v>-0.51829590350545818</v>
      </c>
      <c r="BC168" s="31">
        <v>-0.40931439487207433</v>
      </c>
      <c r="BD168" s="31">
        <v>-0.37469032273540276</v>
      </c>
      <c r="BE168" s="31">
        <v>-0.405987541344832</v>
      </c>
      <c r="BF168" s="31">
        <v>-0.37280827648908577</v>
      </c>
      <c r="BG168" s="31">
        <v>-0.40964494938947582</v>
      </c>
      <c r="BH168" s="31">
        <v>-0.25488962993383857</v>
      </c>
      <c r="BI168" s="31">
        <v>-0.40561202090393783</v>
      </c>
      <c r="BJ168" s="31">
        <v>-0.33851096182861345</v>
      </c>
      <c r="BK168" s="31">
        <v>-0.44696440822760047</v>
      </c>
      <c r="BL168" s="31">
        <v>-0.39134946530999126</v>
      </c>
      <c r="BM168" s="31">
        <v>-0.35637045987491234</v>
      </c>
      <c r="BN168" s="31">
        <v>-0.24160753933709078</v>
      </c>
      <c r="BO168" s="31">
        <v>-0.3760580341659242</v>
      </c>
      <c r="BP168" s="31">
        <v>-0.39025396151577973</v>
      </c>
      <c r="BQ168" s="31">
        <v>-0.38195668509070285</v>
      </c>
      <c r="BR168" s="31">
        <v>-0.34806187446929693</v>
      </c>
      <c r="BS168" s="31">
        <v>-0.34925812609869589</v>
      </c>
      <c r="BT168" s="60"/>
      <c r="BU168" s="60"/>
      <c r="BV168" s="60"/>
      <c r="BW168" s="60"/>
    </row>
    <row r="169" spans="2:75" hidden="1" outlineLevel="1">
      <c r="B169" s="2">
        <v>155</v>
      </c>
      <c r="D169">
        <v>98</v>
      </c>
      <c r="E169" t="s">
        <v>227</v>
      </c>
      <c r="F169" s="32"/>
      <c r="G169" s="32">
        <f>HLOOKUP($E$3,'2024 Historical'!$C$3:$BC$261,Q169,FALSE)</f>
        <v>0.1674170193964844</v>
      </c>
      <c r="H169" s="32">
        <f t="shared" si="47"/>
        <v>0.1674170193964844</v>
      </c>
      <c r="I169" s="32">
        <f t="shared" si="48"/>
        <v>0.1674170193964844</v>
      </c>
      <c r="J169" s="32">
        <f t="shared" si="48"/>
        <v>0.1674170193964844</v>
      </c>
      <c r="K169" s="32">
        <f t="shared" si="48"/>
        <v>0.1674170193964844</v>
      </c>
      <c r="L169" s="32">
        <f t="shared" si="48"/>
        <v>0.1674170193964844</v>
      </c>
      <c r="M169" s="32">
        <f t="shared" si="48"/>
        <v>0.1674170193964844</v>
      </c>
      <c r="N169" s="32">
        <f t="shared" si="48"/>
        <v>0.1674170193964844</v>
      </c>
      <c r="O169" s="32">
        <f t="shared" si="48"/>
        <v>0.1674170193964844</v>
      </c>
      <c r="P169" s="170"/>
      <c r="Q169" s="174">
        <v>167</v>
      </c>
      <c r="S169" s="31">
        <v>0.25107352360474089</v>
      </c>
      <c r="T169" s="187">
        <v>0.22272730217267106</v>
      </c>
      <c r="U169" s="31">
        <v>0.21300959127088095</v>
      </c>
      <c r="V169" s="31">
        <v>0.17335542337902538</v>
      </c>
      <c r="W169" s="31">
        <v>0.18996236641101552</v>
      </c>
      <c r="X169" s="31">
        <v>0.20381579665316127</v>
      </c>
      <c r="Y169" s="31">
        <v>0.25152891820417489</v>
      </c>
      <c r="Z169" s="31">
        <v>0.20463766697671296</v>
      </c>
      <c r="AA169" s="31">
        <v>0.16958826570242688</v>
      </c>
      <c r="AB169" s="31">
        <v>0.18635031529150531</v>
      </c>
      <c r="AC169" s="31">
        <v>0.18249730011161983</v>
      </c>
      <c r="AD169" s="31">
        <v>0.15794361855622402</v>
      </c>
      <c r="AE169" s="31">
        <v>0.16844599337173957</v>
      </c>
      <c r="AF169" s="31">
        <v>0.11632977868088479</v>
      </c>
      <c r="AG169" s="31">
        <v>0.18855649782772993</v>
      </c>
      <c r="AH169" s="31">
        <v>0.21778015067159809</v>
      </c>
      <c r="AI169" s="31">
        <v>0.1956193740023032</v>
      </c>
      <c r="AJ169" s="31">
        <v>0.18107885978200972</v>
      </c>
      <c r="AK169" s="31">
        <v>0.17302448085604266</v>
      </c>
      <c r="AL169" s="31">
        <v>0.27740749094919742</v>
      </c>
      <c r="AM169" s="31">
        <v>0.23571949757047889</v>
      </c>
      <c r="AN169" s="31">
        <v>0.17421493243426237</v>
      </c>
      <c r="AO169" s="31">
        <v>0.10588288610709412</v>
      </c>
      <c r="AP169" s="31">
        <v>0.18618116751437797</v>
      </c>
      <c r="AQ169" s="31">
        <v>0.19081218843470027</v>
      </c>
      <c r="AR169" s="31">
        <v>0.1805822018903388</v>
      </c>
      <c r="AS169" s="31">
        <v>0.18884973319552725</v>
      </c>
      <c r="AT169" s="31">
        <v>0.18686585189078467</v>
      </c>
      <c r="AU169" s="31">
        <v>0.17512836761040085</v>
      </c>
      <c r="AV169" s="31">
        <v>0.1674170193964844</v>
      </c>
      <c r="AW169" s="31">
        <v>0.17121564819836485</v>
      </c>
      <c r="AX169" s="31">
        <v>0.18869188478016991</v>
      </c>
      <c r="AY169" s="31">
        <v>0.2328630013255388</v>
      </c>
      <c r="AZ169" s="31">
        <v>0.19218571466043591</v>
      </c>
      <c r="BA169" s="31">
        <v>0.20632116545564333</v>
      </c>
      <c r="BB169" s="31">
        <v>0.16659946607288456</v>
      </c>
      <c r="BC169" s="31">
        <v>0.17928178064532294</v>
      </c>
      <c r="BD169" s="31">
        <v>0.19330688239669644</v>
      </c>
      <c r="BE169" s="31">
        <v>0.1859902829732617</v>
      </c>
      <c r="BF169" s="31">
        <v>0.2290697476813679</v>
      </c>
      <c r="BG169" s="31">
        <v>0.16813952291116996</v>
      </c>
      <c r="BH169" s="31">
        <v>0.23846949280649632</v>
      </c>
      <c r="BI169" s="31">
        <v>0.17994301787009193</v>
      </c>
      <c r="BJ169" s="31">
        <v>0.17481390584244072</v>
      </c>
      <c r="BK169" s="31">
        <v>0.15426972026093408</v>
      </c>
      <c r="BL169" s="31">
        <v>0.17867650841945085</v>
      </c>
      <c r="BM169" s="31">
        <v>0.20320354247111899</v>
      </c>
      <c r="BN169" s="31">
        <v>0.30866308158943717</v>
      </c>
      <c r="BO169" s="31">
        <v>0.18276575431779585</v>
      </c>
      <c r="BP169" s="31">
        <v>0.19466101229742394</v>
      </c>
      <c r="BQ169" s="31">
        <v>0.19408398963548201</v>
      </c>
      <c r="BR169" s="31">
        <v>0.20334885650391998</v>
      </c>
      <c r="BS169" s="31">
        <v>0.20491353114258057</v>
      </c>
      <c r="BT169" s="60"/>
      <c r="BU169" s="60"/>
      <c r="BV169" s="60"/>
      <c r="BW169" s="60"/>
    </row>
    <row r="170" spans="2:75" hidden="1" outlineLevel="1">
      <c r="B170" s="2">
        <v>156</v>
      </c>
      <c r="D170">
        <v>99</v>
      </c>
      <c r="E170" t="s">
        <v>228</v>
      </c>
      <c r="F170" s="32"/>
      <c r="G170" s="32">
        <f>HLOOKUP($E$3,'2024 Historical'!$C$3:$BC$261,Q170,FALSE)</f>
        <v>0.16720910089759156</v>
      </c>
      <c r="H170" s="32">
        <f t="shared" si="47"/>
        <v>0.16720910089759156</v>
      </c>
      <c r="I170" s="32">
        <f t="shared" si="48"/>
        <v>0.16720910089759156</v>
      </c>
      <c r="J170" s="32">
        <f t="shared" si="48"/>
        <v>0.16720910089759156</v>
      </c>
      <c r="K170" s="32">
        <f t="shared" si="48"/>
        <v>0.16720910089759156</v>
      </c>
      <c r="L170" s="32">
        <f t="shared" si="48"/>
        <v>0.16720910089759156</v>
      </c>
      <c r="M170" s="32">
        <f t="shared" si="48"/>
        <v>0.16720910089759156</v>
      </c>
      <c r="N170" s="32">
        <f t="shared" si="48"/>
        <v>0.16720910089759156</v>
      </c>
      <c r="O170" s="32">
        <f t="shared" si="48"/>
        <v>0.16720910089759156</v>
      </c>
      <c r="P170" s="170"/>
      <c r="Q170" s="174">
        <v>168</v>
      </c>
      <c r="S170" s="31">
        <v>0.14596830485981666</v>
      </c>
      <c r="T170" s="187">
        <v>0.17177849581388829</v>
      </c>
      <c r="U170" s="31">
        <v>0.15483886501318267</v>
      </c>
      <c r="V170" s="31">
        <v>0.17794974498286584</v>
      </c>
      <c r="W170" s="31">
        <v>0.17188676846649997</v>
      </c>
      <c r="X170" s="31">
        <v>0.16001913836834675</v>
      </c>
      <c r="Y170" s="31">
        <v>0.17826995710647331</v>
      </c>
      <c r="Z170" s="31">
        <v>0.16941256687878514</v>
      </c>
      <c r="AA170" s="31">
        <v>0.15529711493754556</v>
      </c>
      <c r="AB170" s="31">
        <v>0.16484460359808092</v>
      </c>
      <c r="AC170" s="31">
        <v>0.18664684042524549</v>
      </c>
      <c r="AD170" s="31">
        <v>0.1547561951000799</v>
      </c>
      <c r="AE170" s="31">
        <v>0.16437855724120906</v>
      </c>
      <c r="AF170" s="31">
        <v>0.14311942948519987</v>
      </c>
      <c r="AG170" s="31">
        <v>0.16396621973346462</v>
      </c>
      <c r="AH170" s="31">
        <v>0.13416837582546362</v>
      </c>
      <c r="AI170" s="31">
        <v>0.16890950559847798</v>
      </c>
      <c r="AJ170" s="31">
        <v>0.1640777783447091</v>
      </c>
      <c r="AK170" s="31">
        <v>0.21577666473416468</v>
      </c>
      <c r="AL170" s="31">
        <v>0.15393852902841731</v>
      </c>
      <c r="AM170" s="31">
        <v>0.18140575466897618</v>
      </c>
      <c r="AN170" s="31">
        <v>0.14620866802689342</v>
      </c>
      <c r="AO170" s="31">
        <v>0.20678713176491742</v>
      </c>
      <c r="AP170" s="31">
        <v>0.15656134120190557</v>
      </c>
      <c r="AQ170" s="31">
        <v>0.16404114759948579</v>
      </c>
      <c r="AR170" s="31">
        <v>0.16782890461962829</v>
      </c>
      <c r="AS170" s="31">
        <v>0.16660033235186913</v>
      </c>
      <c r="AT170" s="31">
        <v>0.15194285464472035</v>
      </c>
      <c r="AU170" s="31">
        <v>0.16973497702744425</v>
      </c>
      <c r="AV170" s="31">
        <v>0.16720910089759156</v>
      </c>
      <c r="AW170" s="31">
        <v>0.14751708740856675</v>
      </c>
      <c r="AX170" s="31">
        <v>0.16766663884915775</v>
      </c>
      <c r="AY170" s="31">
        <v>0.16213456734626613</v>
      </c>
      <c r="AZ170" s="31">
        <v>0.17567013467705989</v>
      </c>
      <c r="BA170" s="31">
        <v>0.17125280694478112</v>
      </c>
      <c r="BB170" s="31">
        <v>0.17821555056517674</v>
      </c>
      <c r="BC170" s="31">
        <v>0.16291602092212651</v>
      </c>
      <c r="BD170" s="31">
        <v>0.17114358176948108</v>
      </c>
      <c r="BE170" s="31">
        <v>0.15716899407163007</v>
      </c>
      <c r="BF170" s="31">
        <v>0.16151670357314785</v>
      </c>
      <c r="BG170" s="31">
        <v>0.15569732564767053</v>
      </c>
      <c r="BH170" s="31">
        <v>0.17968558232475068</v>
      </c>
      <c r="BI170" s="31">
        <v>0.16936180917785057</v>
      </c>
      <c r="BJ170" s="31">
        <v>0.17654307212838749</v>
      </c>
      <c r="BK170" s="31">
        <v>0.16679861288402542</v>
      </c>
      <c r="BL170" s="31">
        <v>0.16929474667119218</v>
      </c>
      <c r="BM170" s="31">
        <v>0.14636389987504791</v>
      </c>
      <c r="BN170" s="31">
        <v>0.15542489375565871</v>
      </c>
      <c r="BO170" s="31">
        <v>0.16373590283611791</v>
      </c>
      <c r="BP170" s="31">
        <v>0.16202335231267001</v>
      </c>
      <c r="BQ170" s="31">
        <v>0.1597645481501179</v>
      </c>
      <c r="BR170" s="31">
        <v>0.16900299808417318</v>
      </c>
      <c r="BS170" s="31">
        <v>0.16731089891616763</v>
      </c>
      <c r="BT170" s="60"/>
      <c r="BU170" s="60"/>
      <c r="BV170" s="60"/>
      <c r="BW170" s="60"/>
    </row>
    <row r="171" spans="2:75" hidden="1" outlineLevel="1">
      <c r="B171" s="2">
        <v>157</v>
      </c>
      <c r="D171">
        <v>100</v>
      </c>
      <c r="E171" t="s">
        <v>229</v>
      </c>
      <c r="F171" s="32"/>
      <c r="G171" s="32">
        <f>HLOOKUP($E$3,'2024 Historical'!$C$3:$BC$261,Q171,FALSE)</f>
        <v>5.5237188358003841E-2</v>
      </c>
      <c r="H171" s="32">
        <f t="shared" si="47"/>
        <v>5.5237188358003841E-2</v>
      </c>
      <c r="I171" s="32">
        <f t="shared" si="48"/>
        <v>5.5237188358003841E-2</v>
      </c>
      <c r="J171" s="32">
        <f t="shared" si="48"/>
        <v>5.5237188358003841E-2</v>
      </c>
      <c r="K171" s="32">
        <f t="shared" si="48"/>
        <v>5.5237188358003841E-2</v>
      </c>
      <c r="L171" s="32">
        <f t="shared" si="48"/>
        <v>5.5237188358003841E-2</v>
      </c>
      <c r="M171" s="32">
        <f t="shared" si="48"/>
        <v>5.5237188358003841E-2</v>
      </c>
      <c r="N171" s="32">
        <f t="shared" si="48"/>
        <v>5.5237188358003841E-2</v>
      </c>
      <c r="O171" s="32">
        <f t="shared" si="48"/>
        <v>5.5237188358003841E-2</v>
      </c>
      <c r="P171" s="170"/>
      <c r="Q171" s="174">
        <v>169</v>
      </c>
      <c r="S171" s="31">
        <v>5.503990155228089E-2</v>
      </c>
      <c r="T171" s="187">
        <v>4.916034883349274E-2</v>
      </c>
      <c r="U171" s="31">
        <v>5.3284587002275452E-2</v>
      </c>
      <c r="V171" s="31">
        <v>4.6438770495822568E-2</v>
      </c>
      <c r="W171" s="31">
        <v>5.4123928392651788E-2</v>
      </c>
      <c r="X171" s="31">
        <v>5.3204514285881799E-2</v>
      </c>
      <c r="Y171" s="31">
        <v>5.3512745703827136E-2</v>
      </c>
      <c r="Z171" s="31">
        <v>5.0296776035877011E-2</v>
      </c>
      <c r="AA171" s="31">
        <v>5.4182273542130122E-2</v>
      </c>
      <c r="AB171" s="31">
        <v>5.4044621134801796E-2</v>
      </c>
      <c r="AC171" s="31">
        <v>5.13127303109433E-2</v>
      </c>
      <c r="AD171" s="31">
        <v>5.288435121579127E-2</v>
      </c>
      <c r="AE171" s="31">
        <v>5.4667101446115196E-2</v>
      </c>
      <c r="AF171" s="31">
        <v>5.147941371628928E-2</v>
      </c>
      <c r="AG171" s="31">
        <v>5.4158651158093707E-2</v>
      </c>
      <c r="AH171" s="31">
        <v>5.8419685387726017E-2</v>
      </c>
      <c r="AI171" s="31">
        <v>5.3813202937880944E-2</v>
      </c>
      <c r="AJ171" s="31">
        <v>5.5239256895829203E-2</v>
      </c>
      <c r="AK171" s="31">
        <v>4.9449949373317037E-2</v>
      </c>
      <c r="AL171" s="31">
        <v>3.92884225511968E-2</v>
      </c>
      <c r="AM171" s="31">
        <v>5.0210375098082127E-2</v>
      </c>
      <c r="AN171" s="31">
        <v>5.2589972630502468E-2</v>
      </c>
      <c r="AO171" s="31">
        <v>4.8389909273165221E-2</v>
      </c>
      <c r="AP171" s="31">
        <v>6.0341732873607445E-2</v>
      </c>
      <c r="AQ171" s="31">
        <v>5.4713049229756505E-2</v>
      </c>
      <c r="AR171" s="31">
        <v>5.0898468907486172E-2</v>
      </c>
      <c r="AS171" s="31">
        <v>5.3265333346367405E-2</v>
      </c>
      <c r="AT171" s="31">
        <v>5.4883074935938692E-2</v>
      </c>
      <c r="AU171" s="31">
        <v>5.2741199780716452E-2</v>
      </c>
      <c r="AV171" s="31">
        <v>5.5237188358003841E-2</v>
      </c>
      <c r="AW171" s="31">
        <v>5.6033918204693167E-2</v>
      </c>
      <c r="AX171" s="31">
        <v>5.0554854145639982E-2</v>
      </c>
      <c r="AY171" s="31">
        <v>5.4390477619424615E-2</v>
      </c>
      <c r="AZ171" s="31">
        <v>5.6170591256039626E-2</v>
      </c>
      <c r="BA171" s="31">
        <v>5.4009750189700778E-2</v>
      </c>
      <c r="BB171" s="31">
        <v>5.4392669295586948E-2</v>
      </c>
      <c r="BC171" s="31">
        <v>5.5090168412796126E-2</v>
      </c>
      <c r="BD171" s="31">
        <v>5.3716614384770489E-2</v>
      </c>
      <c r="BE171" s="31">
        <v>5.3225749366978548E-2</v>
      </c>
      <c r="BF171" s="31">
        <v>5.4270127536606649E-2</v>
      </c>
      <c r="BG171" s="31">
        <v>5.3373379568857682E-2</v>
      </c>
      <c r="BH171" s="31">
        <v>5.5167258833257127E-2</v>
      </c>
      <c r="BI171" s="31">
        <v>4.6101284287109245E-2</v>
      </c>
      <c r="BJ171" s="31">
        <v>5.4131604166514968E-2</v>
      </c>
      <c r="BK171" s="31">
        <v>5.9101216571373683E-2</v>
      </c>
      <c r="BL171" s="31">
        <v>5.4762699359683475E-2</v>
      </c>
      <c r="BM171" s="31">
        <v>5.3565988595264846E-2</v>
      </c>
      <c r="BN171" s="31">
        <v>5.3358879624143984E-2</v>
      </c>
      <c r="BO171" s="31">
        <v>5.5990134811783165E-2</v>
      </c>
      <c r="BP171" s="31">
        <v>5.4452989613549385E-2</v>
      </c>
      <c r="BQ171" s="31">
        <v>5.3965274109464501E-2</v>
      </c>
      <c r="BR171" s="31">
        <v>5.2298936624469383E-2</v>
      </c>
      <c r="BS171" s="31">
        <v>5.5403825613348445E-2</v>
      </c>
      <c r="BT171" s="60"/>
      <c r="BU171" s="60"/>
      <c r="BV171" s="60"/>
      <c r="BW171" s="60"/>
    </row>
    <row r="172" spans="2:75" hidden="1" outlineLevel="1">
      <c r="B172" s="2">
        <v>158</v>
      </c>
      <c r="D172">
        <v>101</v>
      </c>
      <c r="E172" t="s">
        <v>230</v>
      </c>
      <c r="F172" s="32"/>
      <c r="G172" s="32">
        <f>HLOOKUP($E$3,'2024 Historical'!$C$3:$BC$261,Q172,FALSE)</f>
        <v>1.0118646189356317E-2</v>
      </c>
      <c r="H172" s="32">
        <f t="shared" si="47"/>
        <v>1.0118646189356317E-2</v>
      </c>
      <c r="I172" s="32">
        <f t="shared" si="48"/>
        <v>1.0118646189356317E-2</v>
      </c>
      <c r="J172" s="32">
        <f t="shared" si="48"/>
        <v>1.0118646189356317E-2</v>
      </c>
      <c r="K172" s="32">
        <f t="shared" si="48"/>
        <v>1.0118646189356317E-2</v>
      </c>
      <c r="L172" s="32">
        <f t="shared" si="48"/>
        <v>1.0118646189356317E-2</v>
      </c>
      <c r="M172" s="32">
        <f t="shared" si="48"/>
        <v>1.0118646189356317E-2</v>
      </c>
      <c r="N172" s="32">
        <f t="shared" si="48"/>
        <v>1.0118646189356317E-2</v>
      </c>
      <c r="O172" s="32">
        <f t="shared" si="48"/>
        <v>1.0118646189356317E-2</v>
      </c>
      <c r="P172" s="170"/>
      <c r="Q172" s="174">
        <v>170</v>
      </c>
      <c r="S172" s="31">
        <v>8.1411608494639243E-3</v>
      </c>
      <c r="T172" s="187">
        <v>8.3780809469955475E-3</v>
      </c>
      <c r="U172" s="31">
        <v>9.7871670027535052E-3</v>
      </c>
      <c r="V172" s="31">
        <v>1.635269041024201E-2</v>
      </c>
      <c r="W172" s="31">
        <v>9.421783718003951E-3</v>
      </c>
      <c r="X172" s="31">
        <v>1.0619573680694994E-2</v>
      </c>
      <c r="Y172" s="31">
        <v>9.2589979425976576E-3</v>
      </c>
      <c r="Z172" s="31">
        <v>1.3605974269170984E-2</v>
      </c>
      <c r="AA172" s="31">
        <v>9.5944400375493899E-3</v>
      </c>
      <c r="AB172" s="31">
        <v>9.5187289016650523E-3</v>
      </c>
      <c r="AC172" s="31">
        <v>1.0491982213276518E-2</v>
      </c>
      <c r="AD172" s="31">
        <v>1.0884982180299985E-2</v>
      </c>
      <c r="AE172" s="31">
        <v>7.9388349901480249E-3</v>
      </c>
      <c r="AF172" s="31">
        <v>1.1006053941147842E-2</v>
      </c>
      <c r="AG172" s="31">
        <v>9.4711672338345654E-3</v>
      </c>
      <c r="AH172" s="31">
        <v>8.0165151496298659E-3</v>
      </c>
      <c r="AI172" s="31">
        <v>9.6281305977349296E-3</v>
      </c>
      <c r="AJ172" s="31">
        <v>8.7768246463334476E-3</v>
      </c>
      <c r="AK172" s="31">
        <v>1.1464544361095563E-2</v>
      </c>
      <c r="AL172" s="31">
        <v>2.5779559549943265E-2</v>
      </c>
      <c r="AM172" s="31">
        <v>1.1840717811787527E-2</v>
      </c>
      <c r="AN172" s="31">
        <v>1.1165903805033572E-2</v>
      </c>
      <c r="AO172" s="31">
        <v>1.306357983546147E-2</v>
      </c>
      <c r="AP172" s="31">
        <v>7.0053012385223878E-3</v>
      </c>
      <c r="AQ172" s="31">
        <v>9.4875654709910551E-3</v>
      </c>
      <c r="AR172" s="31">
        <v>1.07932400511217E-2</v>
      </c>
      <c r="AS172" s="31">
        <v>1.0124985957135957E-2</v>
      </c>
      <c r="AT172" s="31">
        <v>9.1358843325688444E-3</v>
      </c>
      <c r="AU172" s="31">
        <v>1.1020866526093354E-2</v>
      </c>
      <c r="AV172" s="31">
        <v>1.0118646189356317E-2</v>
      </c>
      <c r="AW172" s="31">
        <v>9.9902254520090605E-3</v>
      </c>
      <c r="AX172" s="31">
        <v>1.0346625185687741E-2</v>
      </c>
      <c r="AY172" s="31">
        <v>9.2014059929463876E-3</v>
      </c>
      <c r="AZ172" s="31">
        <v>7.9296125178026644E-3</v>
      </c>
      <c r="BA172" s="31">
        <v>9.5805310949350631E-3</v>
      </c>
      <c r="BB172" s="31">
        <v>6.4690505508058771E-3</v>
      </c>
      <c r="BC172" s="31">
        <v>8.6619930215187102E-3</v>
      </c>
      <c r="BD172" s="31">
        <v>1.0171824601749035E-2</v>
      </c>
      <c r="BE172" s="31">
        <v>1.0145632960995909E-2</v>
      </c>
      <c r="BF172" s="31">
        <v>9.3677093679656043E-3</v>
      </c>
      <c r="BG172" s="31">
        <v>1.1248129432982201E-2</v>
      </c>
      <c r="BH172" s="31">
        <v>8.9178394128427985E-3</v>
      </c>
      <c r="BI172" s="31">
        <v>1.8022794006242293E-2</v>
      </c>
      <c r="BJ172" s="31">
        <v>9.3352609250269558E-3</v>
      </c>
      <c r="BK172" s="31">
        <v>6.5931192565729102E-3</v>
      </c>
      <c r="BL172" s="31">
        <v>9.537342017168271E-3</v>
      </c>
      <c r="BM172" s="31">
        <v>1.3022518819600537E-2</v>
      </c>
      <c r="BN172" s="31">
        <v>9.8020658333177746E-3</v>
      </c>
      <c r="BO172" s="31">
        <v>8.7628386700441263E-3</v>
      </c>
      <c r="BP172" s="31">
        <v>9.9897516161615574E-3</v>
      </c>
      <c r="BQ172" s="31">
        <v>9.7205101496112833E-3</v>
      </c>
      <c r="BR172" s="31">
        <v>1.0697811739488916E-2</v>
      </c>
      <c r="BS172" s="31">
        <v>8.3371804494174473E-3</v>
      </c>
      <c r="BT172" s="60"/>
      <c r="BU172" s="60"/>
      <c r="BV172" s="60"/>
      <c r="BW172" s="60"/>
    </row>
    <row r="173" spans="2:75" hidden="1" outlineLevel="1">
      <c r="B173" s="2">
        <v>159</v>
      </c>
      <c r="D173">
        <v>102</v>
      </c>
      <c r="E173" t="s">
        <v>231</v>
      </c>
      <c r="F173" s="32"/>
      <c r="G173" s="32">
        <f>HLOOKUP($E$3,'2024 Historical'!$C$3:$BC$261,Q173,FALSE)</f>
        <v>-1.0413741656456477E-4</v>
      </c>
      <c r="H173" s="32">
        <f t="shared" si="47"/>
        <v>-1.0413741656456477E-4</v>
      </c>
      <c r="I173" s="32">
        <f t="shared" si="48"/>
        <v>-1.0413741656456477E-4</v>
      </c>
      <c r="J173" s="32">
        <f t="shared" si="48"/>
        <v>-1.0413741656456477E-4</v>
      </c>
      <c r="K173" s="32">
        <f t="shared" si="48"/>
        <v>-1.0413741656456477E-4</v>
      </c>
      <c r="L173" s="32">
        <f t="shared" si="48"/>
        <v>-1.0413741656456477E-4</v>
      </c>
      <c r="M173" s="32">
        <f t="shared" si="48"/>
        <v>-1.0413741656456477E-4</v>
      </c>
      <c r="N173" s="32">
        <f t="shared" si="48"/>
        <v>-1.0413741656456477E-4</v>
      </c>
      <c r="O173" s="32">
        <f t="shared" si="48"/>
        <v>-1.0413741656456477E-4</v>
      </c>
      <c r="P173" s="170"/>
      <c r="Q173" s="174">
        <v>171</v>
      </c>
      <c r="S173" s="31">
        <v>4.0338828404695715E-4</v>
      </c>
      <c r="T173" s="187">
        <v>5.9946940642715829E-3</v>
      </c>
      <c r="U173" s="31">
        <v>-6.5025914175914634E-4</v>
      </c>
      <c r="V173" s="31">
        <v>1.6759843612100256E-3</v>
      </c>
      <c r="W173" s="31">
        <v>-2.6035614297739706E-4</v>
      </c>
      <c r="X173" s="31">
        <v>-2.2490720512663431E-4</v>
      </c>
      <c r="Y173" s="31">
        <v>8.5376572339093681E-4</v>
      </c>
      <c r="Z173" s="31">
        <v>6.8268178762295739E-4</v>
      </c>
      <c r="AA173" s="31">
        <v>3.4373713503621506E-5</v>
      </c>
      <c r="AB173" s="31">
        <v>1.0600679838934646E-4</v>
      </c>
      <c r="AC173" s="31">
        <v>2.2701363569527511E-3</v>
      </c>
      <c r="AD173" s="31">
        <v>-3.2346528351723247E-4</v>
      </c>
      <c r="AE173" s="31">
        <v>6.1302371553551005E-5</v>
      </c>
      <c r="AF173" s="31">
        <v>1.140042255446172E-3</v>
      </c>
      <c r="AG173" s="31">
        <v>-2.1441362403668007E-4</v>
      </c>
      <c r="AH173" s="31">
        <v>-2.3827479727646372E-3</v>
      </c>
      <c r="AI173" s="31">
        <v>-1.5707053355296097E-5</v>
      </c>
      <c r="AJ173" s="31">
        <v>-3.8825942909598288E-4</v>
      </c>
      <c r="AK173" s="31">
        <v>2.7192736585223976E-3</v>
      </c>
      <c r="AL173" s="31">
        <v>-1.4134374886796142E-3</v>
      </c>
      <c r="AM173" s="31">
        <v>8.9397456847595258E-4</v>
      </c>
      <c r="AN173" s="31">
        <v>-1.1294551958965504E-3</v>
      </c>
      <c r="AO173" s="31">
        <v>1.2109405594558365E-3</v>
      </c>
      <c r="AP173" s="31">
        <v>-1.094344426412347E-3</v>
      </c>
      <c r="AQ173" s="31">
        <v>-9.2664484729276797E-5</v>
      </c>
      <c r="AR173" s="31">
        <v>2.0223953221643332E-3</v>
      </c>
      <c r="AS173" s="31">
        <v>3.1725297581755574E-4</v>
      </c>
      <c r="AT173" s="31">
        <v>-4.4748950522163766E-4</v>
      </c>
      <c r="AU173" s="31">
        <v>-3.0347596960900169E-4</v>
      </c>
      <c r="AV173" s="31">
        <v>-1.0413741656456477E-4</v>
      </c>
      <c r="AW173" s="31">
        <v>-2.2259690703941293E-3</v>
      </c>
      <c r="AX173" s="31">
        <v>2.5923324333866349E-3</v>
      </c>
      <c r="AY173" s="31">
        <v>3.2685217636735375E-4</v>
      </c>
      <c r="AZ173" s="31">
        <v>1.4274970927439234E-3</v>
      </c>
      <c r="BA173" s="31">
        <v>-2.4676475388385466E-4</v>
      </c>
      <c r="BB173" s="31">
        <v>-1.4618171876717989E-4</v>
      </c>
      <c r="BC173" s="31">
        <v>-1.2931521650270394E-3</v>
      </c>
      <c r="BD173" s="31">
        <v>-1.8589471029353821E-4</v>
      </c>
      <c r="BE173" s="31">
        <v>3.9913554246706617E-5</v>
      </c>
      <c r="BF173" s="31">
        <v>-3.7943535359061253E-4</v>
      </c>
      <c r="BG173" s="31">
        <v>-1.6964015473627803E-4</v>
      </c>
      <c r="BH173" s="31">
        <v>-3.2773297847610294E-4</v>
      </c>
      <c r="BI173" s="31">
        <v>-5.7988406067078779E-3</v>
      </c>
      <c r="BJ173" s="31">
        <v>-4.2344457436627181E-4</v>
      </c>
      <c r="BK173" s="31">
        <v>-3.7832146181729365E-4</v>
      </c>
      <c r="BL173" s="31">
        <v>-5.761489034696865E-4</v>
      </c>
      <c r="BM173" s="31">
        <v>8.631702700449273E-4</v>
      </c>
      <c r="BN173" s="31">
        <v>1.687118599302817E-5</v>
      </c>
      <c r="BO173" s="31">
        <v>-1.367785384319864E-3</v>
      </c>
      <c r="BP173" s="31">
        <v>-7.2531054784727433E-4</v>
      </c>
      <c r="BQ173" s="31">
        <v>-1.6300306147759569E-4</v>
      </c>
      <c r="BR173" s="31">
        <v>-5.0436281801816141E-4</v>
      </c>
      <c r="BS173" s="31">
        <v>-5.7365548392321331E-4</v>
      </c>
      <c r="BT173" s="60"/>
      <c r="BU173" s="60"/>
      <c r="BV173" s="60"/>
      <c r="BW173" s="60"/>
    </row>
    <row r="174" spans="2:75" hidden="1" outlineLevel="1">
      <c r="B174" s="2">
        <v>160</v>
      </c>
      <c r="D174">
        <v>103</v>
      </c>
      <c r="E174" t="s">
        <v>232</v>
      </c>
      <c r="F174" s="32"/>
      <c r="G174" s="32">
        <f>HLOOKUP($E$3,'2024 Historical'!$C$3:$BC$261,Q174,FALSE)</f>
        <v>0.15909842334365082</v>
      </c>
      <c r="H174" s="32">
        <f t="shared" si="47"/>
        <v>0.15909842334365082</v>
      </c>
      <c r="I174" s="32">
        <f t="shared" si="48"/>
        <v>0.15909842334365082</v>
      </c>
      <c r="J174" s="32">
        <f t="shared" si="48"/>
        <v>0.15909842334365082</v>
      </c>
      <c r="K174" s="32">
        <f t="shared" si="48"/>
        <v>0.15909842334365082</v>
      </c>
      <c r="L174" s="32">
        <f t="shared" si="48"/>
        <v>0.15909842334365082</v>
      </c>
      <c r="M174" s="32">
        <f t="shared" si="48"/>
        <v>0.15909842334365082</v>
      </c>
      <c r="N174" s="32">
        <f t="shared" si="48"/>
        <v>0.15909842334365082</v>
      </c>
      <c r="O174" s="32">
        <f t="shared" si="48"/>
        <v>0.15909842334365082</v>
      </c>
      <c r="P174" s="170"/>
      <c r="Q174" s="174">
        <v>172</v>
      </c>
      <c r="S174" s="31">
        <v>0.10194906102051043</v>
      </c>
      <c r="T174" s="187">
        <v>0.13797223539543702</v>
      </c>
      <c r="U174" s="31">
        <v>0.11557135318483555</v>
      </c>
      <c r="V174" s="31">
        <v>0.15689125870107565</v>
      </c>
      <c r="W174" s="31">
        <v>0.1420445459839475</v>
      </c>
      <c r="X174" s="31">
        <v>0.11784423877075456</v>
      </c>
      <c r="Y174" s="31">
        <v>0.12466894617253094</v>
      </c>
      <c r="Z174" s="31">
        <v>0.11405953951133221</v>
      </c>
      <c r="AA174" s="31">
        <v>0.15457317439348905</v>
      </c>
      <c r="AB174" s="31">
        <v>0.14168298109989297</v>
      </c>
      <c r="AC174" s="31">
        <v>0.14857425884810532</v>
      </c>
      <c r="AD174" s="31">
        <v>0.20277109741824062</v>
      </c>
      <c r="AE174" s="31">
        <v>0.17821776452137159</v>
      </c>
      <c r="AF174" s="31">
        <v>0.16927832986658353</v>
      </c>
      <c r="AG174" s="31">
        <v>0.14169574192628809</v>
      </c>
      <c r="AH174" s="31">
        <v>0.10564678612297607</v>
      </c>
      <c r="AI174" s="31">
        <v>0.12594028554582348</v>
      </c>
      <c r="AJ174" s="31">
        <v>0.15376739376769985</v>
      </c>
      <c r="AK174" s="31">
        <v>0.17713174311737548</v>
      </c>
      <c r="AL174" s="31">
        <v>6.3150409965432669E-2</v>
      </c>
      <c r="AM174" s="31">
        <v>5.6930975555831653E-2</v>
      </c>
      <c r="AN174" s="31">
        <v>0.17368009391936112</v>
      </c>
      <c r="AO174" s="31">
        <v>0.2065999902162769</v>
      </c>
      <c r="AP174" s="31">
        <v>0.14619652124988428</v>
      </c>
      <c r="AQ174" s="31">
        <v>0.141222278744879</v>
      </c>
      <c r="AR174" s="31">
        <v>0.1482847141632227</v>
      </c>
      <c r="AS174" s="31">
        <v>0.1401574964782081</v>
      </c>
      <c r="AT174" s="31">
        <v>0.13473180879929952</v>
      </c>
      <c r="AU174" s="31">
        <v>0.15126628844982973</v>
      </c>
      <c r="AV174" s="31">
        <v>0.15909842334365082</v>
      </c>
      <c r="AW174" s="31">
        <v>0.18397040305579559</v>
      </c>
      <c r="AX174" s="31">
        <v>0.14104798504886482</v>
      </c>
      <c r="AY174" s="31">
        <v>8.3835597524175937E-2</v>
      </c>
      <c r="AZ174" s="31">
        <v>0.14433696871551771</v>
      </c>
      <c r="BA174" s="31">
        <v>0.12437820874556793</v>
      </c>
      <c r="BB174" s="31">
        <v>0.2326447049863789</v>
      </c>
      <c r="BC174" s="31">
        <v>0.16333677799130095</v>
      </c>
      <c r="BD174" s="31">
        <v>0.14207316580340745</v>
      </c>
      <c r="BE174" s="31">
        <v>0.15314585004078135</v>
      </c>
      <c r="BF174" s="31">
        <v>0.11920026770553258</v>
      </c>
      <c r="BG174" s="31">
        <v>0.1644240448695794</v>
      </c>
      <c r="BH174" s="31">
        <v>6.0242307161694902E-2</v>
      </c>
      <c r="BI174" s="31">
        <v>0.16295763663883825</v>
      </c>
      <c r="BJ174" s="31">
        <v>0.13835080358585455</v>
      </c>
      <c r="BK174" s="31">
        <v>0.19561400337153279</v>
      </c>
      <c r="BL174" s="31">
        <v>0.15732468491725349</v>
      </c>
      <c r="BM174" s="31">
        <v>0.1136957198299523</v>
      </c>
      <c r="BN174" s="31">
        <v>1.0267065243983853E-2</v>
      </c>
      <c r="BO174" s="31">
        <v>0.14373198907844248</v>
      </c>
      <c r="BP174" s="31">
        <v>0.14463975314387012</v>
      </c>
      <c r="BQ174" s="31">
        <v>0.13961842490702145</v>
      </c>
      <c r="BR174" s="31">
        <v>0.12197014541504286</v>
      </c>
      <c r="BS174" s="31">
        <v>0.12037419191948384</v>
      </c>
      <c r="BT174" s="60"/>
      <c r="BU174" s="60"/>
      <c r="BV174" s="60"/>
      <c r="BW174" s="60"/>
    </row>
    <row r="175" spans="2:75" hidden="1" outlineLevel="1">
      <c r="B175" s="2">
        <v>161</v>
      </c>
      <c r="D175">
        <v>104</v>
      </c>
      <c r="E175" t="s">
        <v>233</v>
      </c>
      <c r="F175" s="32"/>
      <c r="G175" s="32">
        <f>HLOOKUP($E$3,'2024 Historical'!$C$3:$BC$261,Q175,FALSE)</f>
        <v>6.450385986571594E-2</v>
      </c>
      <c r="H175" s="32">
        <f t="shared" si="47"/>
        <v>6.450385986571594E-2</v>
      </c>
      <c r="I175" s="32">
        <f t="shared" si="48"/>
        <v>6.450385986571594E-2</v>
      </c>
      <c r="J175" s="32">
        <f t="shared" si="48"/>
        <v>6.450385986571594E-2</v>
      </c>
      <c r="K175" s="32">
        <f t="shared" si="48"/>
        <v>6.450385986571594E-2</v>
      </c>
      <c r="L175" s="32">
        <f t="shared" si="48"/>
        <v>6.450385986571594E-2</v>
      </c>
      <c r="M175" s="32">
        <f t="shared" si="48"/>
        <v>6.450385986571594E-2</v>
      </c>
      <c r="N175" s="32">
        <f t="shared" si="48"/>
        <v>6.450385986571594E-2</v>
      </c>
      <c r="O175" s="32">
        <f t="shared" si="48"/>
        <v>6.450385986571594E-2</v>
      </c>
      <c r="P175" s="170"/>
      <c r="Q175" s="174">
        <v>173</v>
      </c>
      <c r="S175" s="31">
        <v>9.1189738655948011E-2</v>
      </c>
      <c r="T175" s="187">
        <v>0.10143528458581824</v>
      </c>
      <c r="U175" s="31">
        <v>7.0267007453026831E-2</v>
      </c>
      <c r="V175" s="31">
        <v>5.232124614429616E-2</v>
      </c>
      <c r="W175" s="31">
        <v>6.003319427512703E-2</v>
      </c>
      <c r="X175" s="31">
        <v>6.051504417461831E-2</v>
      </c>
      <c r="Y175" s="31">
        <v>0.10565182817113133</v>
      </c>
      <c r="Z175" s="31">
        <v>5.0262202405579666E-2</v>
      </c>
      <c r="AA175" s="31">
        <v>6.6071035432867714E-2</v>
      </c>
      <c r="AB175" s="31">
        <v>6.2218358729399931E-2</v>
      </c>
      <c r="AC175" s="31">
        <v>4.3348258892874789E-2</v>
      </c>
      <c r="AD175" s="31">
        <v>8.7725060705797123E-2</v>
      </c>
      <c r="AE175" s="31">
        <v>7.7925564110140705E-2</v>
      </c>
      <c r="AF175" s="31">
        <v>3.6828671976821645E-2</v>
      </c>
      <c r="AG175" s="31">
        <v>6.7324079211322413E-2</v>
      </c>
      <c r="AH175" s="31">
        <v>8.8855714342797237E-2</v>
      </c>
      <c r="AI175" s="31">
        <v>5.8278593670142348E-2</v>
      </c>
      <c r="AJ175" s="31">
        <v>6.8984448296552911E-2</v>
      </c>
      <c r="AK175" s="31">
        <v>3.8329632195606367E-2</v>
      </c>
      <c r="AL175" s="31">
        <v>8.4004659034318335E-2</v>
      </c>
      <c r="AM175" s="31">
        <v>2.2877463026163211E-2</v>
      </c>
      <c r="AN175" s="31">
        <v>9.9120475637581668E-2</v>
      </c>
      <c r="AO175" s="31">
        <v>2.250803236897532E-2</v>
      </c>
      <c r="AP175" s="31">
        <v>6.5547648484522603E-2</v>
      </c>
      <c r="AQ175" s="31">
        <v>6.9628395848584726E-2</v>
      </c>
      <c r="AR175" s="31">
        <v>6.0882088759193681E-2</v>
      </c>
      <c r="AS175" s="31">
        <v>6.2872155189259829E-2</v>
      </c>
      <c r="AT175" s="31">
        <v>7.281052872589204E-2</v>
      </c>
      <c r="AU175" s="31">
        <v>5.5763489209087289E-2</v>
      </c>
      <c r="AV175" s="31">
        <v>6.450385986571594E-2</v>
      </c>
      <c r="AW175" s="31">
        <v>0.10485309734642859</v>
      </c>
      <c r="AX175" s="31">
        <v>6.259227882158809E-2</v>
      </c>
      <c r="AY175" s="31">
        <v>6.8599197531240746E-2</v>
      </c>
      <c r="AZ175" s="31">
        <v>5.8453936704806808E-2</v>
      </c>
      <c r="BA175" s="31">
        <v>6.0821786295606181E-2</v>
      </c>
      <c r="BB175" s="31">
        <v>0.10871200396356162</v>
      </c>
      <c r="BC175" s="31">
        <v>8.1234353309591445E-2</v>
      </c>
      <c r="BD175" s="31">
        <v>6.3907524365019161E-2</v>
      </c>
      <c r="BE175" s="31">
        <v>8.6219061139922698E-2</v>
      </c>
      <c r="BF175" s="31">
        <v>8.4039391655790538E-2</v>
      </c>
      <c r="BG175" s="31">
        <v>7.2918304926018515E-2</v>
      </c>
      <c r="BH175" s="31">
        <v>3.3864956833131898E-2</v>
      </c>
      <c r="BI175" s="31">
        <v>6.8816641732062048E-2</v>
      </c>
      <c r="BJ175" s="31">
        <v>3.5810646123854012E-2</v>
      </c>
      <c r="BK175" s="31">
        <v>7.6883631560121374E-2</v>
      </c>
      <c r="BL175" s="31">
        <v>6.4616493049869009E-2</v>
      </c>
      <c r="BM175" s="31">
        <v>8.3766530586805971E-2</v>
      </c>
      <c r="BN175" s="31">
        <v>6.3660439793258597E-2</v>
      </c>
      <c r="BO175" s="31">
        <v>6.2914230789096276E-2</v>
      </c>
      <c r="BP175" s="31">
        <v>7.6790539792661316E-2</v>
      </c>
      <c r="BQ175" s="31">
        <v>7.3163749094575195E-2</v>
      </c>
      <c r="BR175" s="31">
        <v>7.1904631761291124E-2</v>
      </c>
      <c r="BS175" s="31">
        <v>5.8429286772212735E-2</v>
      </c>
      <c r="BT175" s="60"/>
      <c r="BU175" s="60"/>
      <c r="BV175" s="60"/>
      <c r="BW175" s="60"/>
    </row>
    <row r="176" spans="2:75" hidden="1" outlineLevel="1">
      <c r="B176" s="2">
        <v>162</v>
      </c>
      <c r="D176">
        <v>105</v>
      </c>
      <c r="E176" t="s">
        <v>234</v>
      </c>
      <c r="F176" s="32"/>
      <c r="G176" s="32">
        <f>HLOOKUP($E$3,'2024 Historical'!$C$3:$BC$261,Q176,FALSE)</f>
        <v>-0.19817626582076298</v>
      </c>
      <c r="H176" s="32">
        <f t="shared" si="47"/>
        <v>-0.19817626582076298</v>
      </c>
      <c r="I176" s="32">
        <f t="shared" si="48"/>
        <v>-0.19817626582076298</v>
      </c>
      <c r="J176" s="32">
        <f t="shared" si="48"/>
        <v>-0.19817626582076298</v>
      </c>
      <c r="K176" s="32">
        <f t="shared" si="48"/>
        <v>-0.19817626582076298</v>
      </c>
      <c r="L176" s="32">
        <f t="shared" si="48"/>
        <v>-0.19817626582076298</v>
      </c>
      <c r="M176" s="32">
        <f t="shared" si="48"/>
        <v>-0.19817626582076298</v>
      </c>
      <c r="N176" s="32">
        <f t="shared" si="48"/>
        <v>-0.19817626582076298</v>
      </c>
      <c r="O176" s="32">
        <f t="shared" si="48"/>
        <v>-0.19817626582076298</v>
      </c>
      <c r="P176" s="170"/>
      <c r="Q176" s="174">
        <v>174</v>
      </c>
      <c r="S176" s="31">
        <v>-0.20663672686964946</v>
      </c>
      <c r="T176" s="187">
        <v>-0.23963911110966085</v>
      </c>
      <c r="U176" s="31">
        <v>-0.19377556722487993</v>
      </c>
      <c r="V176" s="31">
        <v>-0.19667267056573109</v>
      </c>
      <c r="W176" s="31">
        <v>-0.19832146792901736</v>
      </c>
      <c r="X176" s="31">
        <v>-0.18759065264887106</v>
      </c>
      <c r="Y176" s="31">
        <v>-0.24875118665730625</v>
      </c>
      <c r="Z176" s="31">
        <v>-0.18345276323003798</v>
      </c>
      <c r="AA176" s="31">
        <v>-0.18794898767840035</v>
      </c>
      <c r="AB176" s="31">
        <v>-0.19434568462543164</v>
      </c>
      <c r="AC176" s="31">
        <v>-0.1965192649703878</v>
      </c>
      <c r="AD176" s="31">
        <v>-0.21876341378886505</v>
      </c>
      <c r="AE176" s="31">
        <v>-0.20941867398814357</v>
      </c>
      <c r="AF176" s="31">
        <v>-0.15025749458548762</v>
      </c>
      <c r="AG176" s="31">
        <v>-0.19831640106704812</v>
      </c>
      <c r="AH176" s="31">
        <v>-0.19063932476945222</v>
      </c>
      <c r="AI176" s="31">
        <v>-0.19298885908759725</v>
      </c>
      <c r="AJ176" s="31">
        <v>-0.19992696853124642</v>
      </c>
      <c r="AK176" s="31">
        <v>-0.21717851527880416</v>
      </c>
      <c r="AL176" s="31">
        <v>-0.20481699911382095</v>
      </c>
      <c r="AM176" s="31">
        <v>-0.17420665482110415</v>
      </c>
      <c r="AN176" s="31">
        <v>-0.2116235581971142</v>
      </c>
      <c r="AO176" s="31">
        <v>-0.19950805269641952</v>
      </c>
      <c r="AP176" s="31">
        <v>-0.18735165460066494</v>
      </c>
      <c r="AQ176" s="31">
        <v>-0.19997360443550533</v>
      </c>
      <c r="AR176" s="31">
        <v>-0.19546489563692088</v>
      </c>
      <c r="AS176" s="31">
        <v>-0.1965347725693373</v>
      </c>
      <c r="AT176" s="31">
        <v>-0.19131545113638782</v>
      </c>
      <c r="AU176" s="31">
        <v>-0.19213129090158865</v>
      </c>
      <c r="AV176" s="31">
        <v>-0.19817626582076298</v>
      </c>
      <c r="AW176" s="31">
        <v>-0.21813974871200364</v>
      </c>
      <c r="AX176" s="31">
        <v>-0.19709701505492419</v>
      </c>
      <c r="AY176" s="31">
        <v>-0.19706067365865154</v>
      </c>
      <c r="AZ176" s="31">
        <v>-0.20101963201828435</v>
      </c>
      <c r="BA176" s="31">
        <v>-0.19938526215996488</v>
      </c>
      <c r="BB176" s="31">
        <v>-0.25473357491781701</v>
      </c>
      <c r="BC176" s="31">
        <v>-0.21195870004978368</v>
      </c>
      <c r="BD176" s="31">
        <v>-0.20210733169486494</v>
      </c>
      <c r="BE176" s="31">
        <v>-0.2089484017558583</v>
      </c>
      <c r="BF176" s="31">
        <v>-0.21329347547462973</v>
      </c>
      <c r="BG176" s="31">
        <v>-0.19593447283208443</v>
      </c>
      <c r="BH176" s="31">
        <v>-0.18136915734086642</v>
      </c>
      <c r="BI176" s="31">
        <v>-0.20477978882980941</v>
      </c>
      <c r="BJ176" s="31">
        <v>-0.18160352832288848</v>
      </c>
      <c r="BK176" s="31">
        <v>-0.21056030938333606</v>
      </c>
      <c r="BL176" s="31">
        <v>-0.20156858548674542</v>
      </c>
      <c r="BM176" s="31">
        <v>-0.20256662124834143</v>
      </c>
      <c r="BN176" s="31">
        <v>-0.18646926204413686</v>
      </c>
      <c r="BO176" s="31">
        <v>-0.19413898408103403</v>
      </c>
      <c r="BP176" s="31">
        <v>-0.20575368498050087</v>
      </c>
      <c r="BQ176" s="31">
        <v>-0.199694320532977</v>
      </c>
      <c r="BR176" s="31">
        <v>-0.20667439190788128</v>
      </c>
      <c r="BS176" s="31">
        <v>-0.19208104501518797</v>
      </c>
      <c r="BT176" s="60"/>
      <c r="BU176" s="60"/>
      <c r="BV176" s="60"/>
      <c r="BW176" s="60"/>
    </row>
    <row r="177" spans="2:75" hidden="1" outlineLevel="1">
      <c r="B177" s="2">
        <v>163</v>
      </c>
      <c r="D177">
        <v>106</v>
      </c>
      <c r="E177" t="s">
        <v>221</v>
      </c>
      <c r="F177" s="32"/>
      <c r="G177" s="32">
        <f>HLOOKUP($E$3,'2024 Historical'!$C$3:$BC$261,Q177,FALSE)</f>
        <v>0.28031453942393714</v>
      </c>
      <c r="H177" s="32">
        <f t="shared" si="47"/>
        <v>0.28031453942393714</v>
      </c>
      <c r="I177" s="32">
        <f t="shared" si="48"/>
        <v>0.28031453942393714</v>
      </c>
      <c r="J177" s="32">
        <f t="shared" si="48"/>
        <v>0.28031453942393714</v>
      </c>
      <c r="K177" s="32">
        <f t="shared" si="48"/>
        <v>0.28031453942393714</v>
      </c>
      <c r="L177" s="32">
        <f t="shared" si="48"/>
        <v>0.28031453942393714</v>
      </c>
      <c r="M177" s="32">
        <f t="shared" si="48"/>
        <v>0.28031453942393714</v>
      </c>
      <c r="N177" s="32">
        <f t="shared" si="48"/>
        <v>0.28031453942393714</v>
      </c>
      <c r="O177" s="32">
        <f t="shared" si="48"/>
        <v>0.28031453942393714</v>
      </c>
      <c r="P177" s="170"/>
      <c r="Q177" s="174">
        <v>175</v>
      </c>
      <c r="S177" s="31">
        <v>0.28772900710890736</v>
      </c>
      <c r="T177" s="187">
        <v>0.27092696230975616</v>
      </c>
      <c r="U177" s="31">
        <v>0.2899842608063613</v>
      </c>
      <c r="V177" s="31">
        <v>0.28298512422600247</v>
      </c>
      <c r="W177" s="31">
        <v>0.2851490113700737</v>
      </c>
      <c r="X177" s="31">
        <v>0.28500958184648895</v>
      </c>
      <c r="Y177" s="31">
        <v>0.28370267151158091</v>
      </c>
      <c r="Z177" s="31">
        <v>0.28175998233412042</v>
      </c>
      <c r="AA177" s="31">
        <v>0.2816386059607896</v>
      </c>
      <c r="AB177" s="31">
        <v>0.28536787107195966</v>
      </c>
      <c r="AC177" s="31">
        <v>0.28483022925532114</v>
      </c>
      <c r="AD177" s="31">
        <v>0.29049857880350527</v>
      </c>
      <c r="AE177" s="31">
        <v>0.28379003825737037</v>
      </c>
      <c r="AF177" s="31">
        <v>0.28273774566805199</v>
      </c>
      <c r="AG177" s="31">
        <v>0.2827376505232107</v>
      </c>
      <c r="AH177" s="31">
        <v>0.29843590380536777</v>
      </c>
      <c r="AI177" s="31">
        <v>0.28144827104784864</v>
      </c>
      <c r="AJ177" s="31">
        <v>0.28829362994568158</v>
      </c>
      <c r="AK177" s="31">
        <v>0.28413424093437806</v>
      </c>
      <c r="AL177" s="31">
        <v>0.27952983232604545</v>
      </c>
      <c r="AM177" s="31">
        <v>0.28710962148426139</v>
      </c>
      <c r="AN177" s="31">
        <v>0.28962031145387657</v>
      </c>
      <c r="AO177" s="31">
        <v>0.27114185557669329</v>
      </c>
      <c r="AP177" s="31">
        <v>0.28103942707747115</v>
      </c>
      <c r="AQ177" s="31">
        <v>0.28514864990810113</v>
      </c>
      <c r="AR177" s="31">
        <v>0.28738107681180652</v>
      </c>
      <c r="AS177" s="31">
        <v>0.28455904652676672</v>
      </c>
      <c r="AT177" s="31">
        <v>0.28085824415958044</v>
      </c>
      <c r="AU177" s="31">
        <v>0.29238266824468462</v>
      </c>
      <c r="AV177" s="31">
        <v>0.28031453942393714</v>
      </c>
      <c r="AW177" s="31">
        <v>0.27893679484614825</v>
      </c>
      <c r="AX177" s="31">
        <v>0.28512098255909085</v>
      </c>
      <c r="AY177" s="31">
        <v>0.26488534058798557</v>
      </c>
      <c r="AZ177" s="31">
        <v>0.2778199459708583</v>
      </c>
      <c r="BA177" s="31">
        <v>0.28619542192321351</v>
      </c>
      <c r="BB177" s="31">
        <v>0.30806351907524121</v>
      </c>
      <c r="BC177" s="31">
        <v>0.28425444932860688</v>
      </c>
      <c r="BD177" s="31">
        <v>0.28618264020825912</v>
      </c>
      <c r="BE177" s="31">
        <v>0.28465242249808648</v>
      </c>
      <c r="BF177" s="31">
        <v>0.28471988958403216</v>
      </c>
      <c r="BG177" s="31">
        <v>0.28165005765394108</v>
      </c>
      <c r="BH177" s="31">
        <v>0.29288374730803418</v>
      </c>
      <c r="BI177" s="31">
        <v>0.28111087216612968</v>
      </c>
      <c r="BJ177" s="31">
        <v>0.28413142627924287</v>
      </c>
      <c r="BK177" s="31">
        <v>0.28562150100728984</v>
      </c>
      <c r="BL177" s="31">
        <v>0.2856719537668066</v>
      </c>
      <c r="BM177" s="31">
        <v>0.28632240556882116</v>
      </c>
      <c r="BN177" s="31">
        <v>0.28547139334660182</v>
      </c>
      <c r="BO177" s="31">
        <v>0.28349120517139337</v>
      </c>
      <c r="BP177" s="31">
        <v>0.28615083352883275</v>
      </c>
      <c r="BQ177" s="31">
        <v>0.2838741617953463</v>
      </c>
      <c r="BR177" s="31">
        <v>0.28037736243139383</v>
      </c>
      <c r="BS177" s="31">
        <v>0.28420139449902559</v>
      </c>
      <c r="BT177" s="60"/>
      <c r="BU177" s="60"/>
      <c r="BV177" s="60"/>
      <c r="BW177" s="60"/>
    </row>
    <row r="178" spans="2:75" hidden="1" outlineLevel="1">
      <c r="B178" s="2">
        <v>164</v>
      </c>
      <c r="D178">
        <v>107</v>
      </c>
      <c r="E178" t="s">
        <v>222</v>
      </c>
      <c r="F178" s="32"/>
      <c r="G178" s="32">
        <f>HLOOKUP($E$3,'2024 Historical'!$C$3:$BC$261,Q178,FALSE)</f>
        <v>1.7765547889685835E-2</v>
      </c>
      <c r="H178" s="32">
        <f t="shared" si="47"/>
        <v>1.7765547889685835E-2</v>
      </c>
      <c r="I178" s="32">
        <f t="shared" si="48"/>
        <v>1.7765547889685835E-2</v>
      </c>
      <c r="J178" s="32">
        <f t="shared" si="48"/>
        <v>1.7765547889685835E-2</v>
      </c>
      <c r="K178" s="32">
        <f t="shared" si="48"/>
        <v>1.7765547889685835E-2</v>
      </c>
      <c r="L178" s="32">
        <f t="shared" si="48"/>
        <v>1.7765547889685835E-2</v>
      </c>
      <c r="M178" s="32">
        <f t="shared" si="48"/>
        <v>1.7765547889685835E-2</v>
      </c>
      <c r="N178" s="32">
        <f t="shared" si="48"/>
        <v>1.7765547889685835E-2</v>
      </c>
      <c r="O178" s="32">
        <f t="shared" si="48"/>
        <v>1.7765547889685835E-2</v>
      </c>
      <c r="P178" s="170"/>
      <c r="Q178" s="174">
        <v>176</v>
      </c>
      <c r="S178" s="31">
        <v>1.7069606512678453E-2</v>
      </c>
      <c r="T178" s="187">
        <v>1.6552268024858856E-2</v>
      </c>
      <c r="U178" s="31">
        <v>1.6884808980926914E-2</v>
      </c>
      <c r="V178" s="31">
        <v>1.6313376266207182E-2</v>
      </c>
      <c r="W178" s="31">
        <v>1.6393943148746228E-2</v>
      </c>
      <c r="X178" s="31">
        <v>1.6487334535780412E-2</v>
      </c>
      <c r="Y178" s="31">
        <v>1.7042358123801227E-2</v>
      </c>
      <c r="Z178" s="31">
        <v>1.7148540698927305E-2</v>
      </c>
      <c r="AA178" s="31">
        <v>1.6568226227378101E-2</v>
      </c>
      <c r="AB178" s="31">
        <v>1.6239658779423113E-2</v>
      </c>
      <c r="AC178" s="31">
        <v>1.4944986467434054E-2</v>
      </c>
      <c r="AD178" s="31">
        <v>1.7398767402179435E-2</v>
      </c>
      <c r="AE178" s="31">
        <v>1.7164879005947407E-2</v>
      </c>
      <c r="AF178" s="31">
        <v>1.6514003246118299E-2</v>
      </c>
      <c r="AG178" s="31">
        <v>1.6099577033044595E-2</v>
      </c>
      <c r="AH178" s="31">
        <v>1.749210972384746E-2</v>
      </c>
      <c r="AI178" s="31">
        <v>1.7776288552165551E-2</v>
      </c>
      <c r="AJ178" s="31">
        <v>1.5675519503605795E-2</v>
      </c>
      <c r="AK178" s="31">
        <v>1.6630199052646653E-2</v>
      </c>
      <c r="AL178" s="31">
        <v>1.5547107133269608E-2</v>
      </c>
      <c r="AM178" s="31">
        <v>1.5159457625624144E-2</v>
      </c>
      <c r="AN178" s="31">
        <v>1.5823455220707411E-2</v>
      </c>
      <c r="AO178" s="31">
        <v>1.6247560170027778E-2</v>
      </c>
      <c r="AP178" s="31">
        <v>1.5624869819731506E-2</v>
      </c>
      <c r="AQ178" s="31">
        <v>1.6239413994782091E-2</v>
      </c>
      <c r="AR178" s="31">
        <v>1.6694250765189496E-2</v>
      </c>
      <c r="AS178" s="31">
        <v>1.6466061917639028E-2</v>
      </c>
      <c r="AT178" s="31">
        <v>1.6824620360180863E-2</v>
      </c>
      <c r="AU178" s="31">
        <v>1.6080247796990361E-2</v>
      </c>
      <c r="AV178" s="31">
        <v>1.7765547889685835E-2</v>
      </c>
      <c r="AW178" s="31">
        <v>8.5354633160724946E-3</v>
      </c>
      <c r="AX178" s="31">
        <v>1.7100358087364081E-2</v>
      </c>
      <c r="AY178" s="31">
        <v>1.9257833067450301E-2</v>
      </c>
      <c r="AZ178" s="31">
        <v>1.6493101393689487E-2</v>
      </c>
      <c r="BA178" s="31">
        <v>1.651676781430117E-2</v>
      </c>
      <c r="BB178" s="31">
        <v>1.3387604712142648E-2</v>
      </c>
      <c r="BC178" s="31">
        <v>1.681280839947228E-2</v>
      </c>
      <c r="BD178" s="31">
        <v>1.6332104112459469E-2</v>
      </c>
      <c r="BE178" s="31">
        <v>1.596697492517023E-2</v>
      </c>
      <c r="BF178" s="31">
        <v>1.6073011167664714E-2</v>
      </c>
      <c r="BG178" s="31">
        <v>1.8271794694913294E-2</v>
      </c>
      <c r="BH178" s="31">
        <v>1.6741877542982252E-2</v>
      </c>
      <c r="BI178" s="31">
        <v>1.6560347928585229E-2</v>
      </c>
      <c r="BJ178" s="31">
        <v>1.5802795299602459E-2</v>
      </c>
      <c r="BK178" s="31">
        <v>1.7401119226232727E-2</v>
      </c>
      <c r="BL178" s="31">
        <v>1.6878832535802892E-2</v>
      </c>
      <c r="BM178" s="31">
        <v>1.9028847209653924E-2</v>
      </c>
      <c r="BN178" s="31">
        <v>1.6075484172332705E-2</v>
      </c>
      <c r="BO178" s="31">
        <v>1.6231890457665921E-2</v>
      </c>
      <c r="BP178" s="31">
        <v>1.6206708644970012E-2</v>
      </c>
      <c r="BQ178" s="31">
        <v>1.6324414371964677E-2</v>
      </c>
      <c r="BR178" s="31">
        <v>1.8085973688710889E-2</v>
      </c>
      <c r="BS178" s="31">
        <v>1.5919092215677562E-2</v>
      </c>
      <c r="BT178" s="60"/>
      <c r="BU178" s="60"/>
      <c r="BV178" s="60"/>
      <c r="BW178" s="60"/>
    </row>
    <row r="179" spans="2:75" hidden="1" outlineLevel="1">
      <c r="B179" s="2">
        <v>165</v>
      </c>
      <c r="D179">
        <v>108</v>
      </c>
      <c r="E179" t="s">
        <v>223</v>
      </c>
      <c r="F179" s="32"/>
      <c r="G179" s="32">
        <f>HLOOKUP($E$3,'2024 Historical'!$C$3:$BC$261,Q179,FALSE)</f>
        <v>1.6966263387364029E-2</v>
      </c>
      <c r="H179" s="32">
        <f t="shared" si="47"/>
        <v>1.6966263387364029E-2</v>
      </c>
      <c r="I179" s="32">
        <f t="shared" si="48"/>
        <v>1.6966263387364029E-2</v>
      </c>
      <c r="J179" s="32">
        <f t="shared" si="48"/>
        <v>1.6966263387364029E-2</v>
      </c>
      <c r="K179" s="32">
        <f t="shared" si="48"/>
        <v>1.6966263387364029E-2</v>
      </c>
      <c r="L179" s="32">
        <f t="shared" si="48"/>
        <v>1.6966263387364029E-2</v>
      </c>
      <c r="M179" s="32">
        <f t="shared" si="48"/>
        <v>1.6966263387364029E-2</v>
      </c>
      <c r="N179" s="32">
        <f t="shared" si="48"/>
        <v>1.6966263387364029E-2</v>
      </c>
      <c r="O179" s="32">
        <f t="shared" si="48"/>
        <v>1.6966263387364029E-2</v>
      </c>
      <c r="P179" s="170"/>
      <c r="Q179" s="174">
        <v>177</v>
      </c>
      <c r="S179" s="31">
        <v>1.6786752067508934E-2</v>
      </c>
      <c r="T179" s="187">
        <v>1.6747525564226536E-2</v>
      </c>
      <c r="U179" s="31">
        <v>1.7009932059591473E-2</v>
      </c>
      <c r="V179" s="31">
        <v>1.6955520913816583E-2</v>
      </c>
      <c r="W179" s="31">
        <v>1.7086999661839512E-2</v>
      </c>
      <c r="X179" s="31">
        <v>1.690720112802924E-2</v>
      </c>
      <c r="Y179" s="31">
        <v>1.7168498267042372E-2</v>
      </c>
      <c r="Z179" s="31">
        <v>1.7414061292593028E-2</v>
      </c>
      <c r="AA179" s="31">
        <v>1.720622198906013E-2</v>
      </c>
      <c r="AB179" s="31">
        <v>1.6977158990882913E-2</v>
      </c>
      <c r="AC179" s="31">
        <v>1.7313247671871868E-2</v>
      </c>
      <c r="AD179" s="31">
        <v>1.6956025473438538E-2</v>
      </c>
      <c r="AE179" s="31">
        <v>1.695041636105039E-2</v>
      </c>
      <c r="AF179" s="31">
        <v>1.7117255131705159E-2</v>
      </c>
      <c r="AG179" s="31">
        <v>1.7069436046277635E-2</v>
      </c>
      <c r="AH179" s="31">
        <v>1.6939413316907893E-2</v>
      </c>
      <c r="AI179" s="31">
        <v>1.719346265690247E-2</v>
      </c>
      <c r="AJ179" s="31">
        <v>1.7161459713348436E-2</v>
      </c>
      <c r="AK179" s="31">
        <v>1.6860801541318384E-2</v>
      </c>
      <c r="AL179" s="31">
        <v>1.725507894387681E-2</v>
      </c>
      <c r="AM179" s="31">
        <v>1.7002749995337119E-2</v>
      </c>
      <c r="AN179" s="31">
        <v>1.6823080470422646E-2</v>
      </c>
      <c r="AO179" s="31">
        <v>1.7381500251264996E-2</v>
      </c>
      <c r="AP179" s="31">
        <v>1.6978633925670391E-2</v>
      </c>
      <c r="AQ179" s="31">
        <v>1.6908543562592665E-2</v>
      </c>
      <c r="AR179" s="31">
        <v>1.6810530680632627E-2</v>
      </c>
      <c r="AS179" s="31">
        <v>1.7124782362528762E-2</v>
      </c>
      <c r="AT179" s="31">
        <v>1.6923297552258253E-2</v>
      </c>
      <c r="AU179" s="31">
        <v>1.6879451969016607E-2</v>
      </c>
      <c r="AV179" s="31">
        <v>1.6966263387364029E-2</v>
      </c>
      <c r="AW179" s="31">
        <v>1.7250460353881336E-2</v>
      </c>
      <c r="AX179" s="31">
        <v>1.7318240947118611E-2</v>
      </c>
      <c r="AY179" s="31">
        <v>1.6424473897077706E-2</v>
      </c>
      <c r="AZ179" s="31">
        <v>1.6898903802612567E-2</v>
      </c>
      <c r="BA179" s="31">
        <v>1.7065638512686939E-2</v>
      </c>
      <c r="BB179" s="31">
        <v>1.7635386805908114E-2</v>
      </c>
      <c r="BC179" s="31">
        <v>1.715467325690679E-2</v>
      </c>
      <c r="BD179" s="31">
        <v>1.7190495573677769E-2</v>
      </c>
      <c r="BE179" s="31">
        <v>1.6952934743774482E-2</v>
      </c>
      <c r="BF179" s="31">
        <v>1.7167145572104206E-2</v>
      </c>
      <c r="BG179" s="31">
        <v>1.7071273312970148E-2</v>
      </c>
      <c r="BH179" s="31">
        <v>1.7054156160156039E-2</v>
      </c>
      <c r="BI179" s="31">
        <v>1.6892411172958977E-2</v>
      </c>
      <c r="BJ179" s="31">
        <v>1.6875012456433913E-2</v>
      </c>
      <c r="BK179" s="31">
        <v>1.7276607721454604E-2</v>
      </c>
      <c r="BL179" s="31">
        <v>1.6922988035720829E-2</v>
      </c>
      <c r="BM179" s="31">
        <v>1.6870773683148002E-2</v>
      </c>
      <c r="BN179" s="31">
        <v>1.6762540532253616E-2</v>
      </c>
      <c r="BO179" s="31">
        <v>1.6943170190737777E-2</v>
      </c>
      <c r="BP179" s="31">
        <v>1.6836736100497216E-2</v>
      </c>
      <c r="BQ179" s="31">
        <v>1.6954615724874465E-2</v>
      </c>
      <c r="BR179" s="31">
        <v>1.7190103196549511E-2</v>
      </c>
      <c r="BS179" s="31">
        <v>1.6996314400266339E-2</v>
      </c>
      <c r="BT179" s="60"/>
      <c r="BU179" s="60"/>
      <c r="BV179" s="60"/>
      <c r="BW179" s="60"/>
    </row>
    <row r="180" spans="2:75" hidden="1" outlineLevel="1">
      <c r="B180" s="2">
        <v>166</v>
      </c>
      <c r="E180"/>
      <c r="Q180" s="174">
        <v>178</v>
      </c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 s="60"/>
      <c r="BU180" s="60"/>
      <c r="BV180" s="60"/>
      <c r="BW180" s="60"/>
    </row>
    <row r="181" spans="2:75" hidden="1" outlineLevel="1">
      <c r="B181" s="2">
        <v>167</v>
      </c>
      <c r="C181" s="8" t="s">
        <v>235</v>
      </c>
      <c r="D181" s="8"/>
      <c r="E181"/>
      <c r="Q181" s="174">
        <v>179</v>
      </c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 s="60"/>
      <c r="BU181" s="60"/>
      <c r="BV181" s="60"/>
      <c r="BW181" s="60"/>
    </row>
    <row r="182" spans="2:75" hidden="1" outlineLevel="1">
      <c r="B182" s="2">
        <v>168</v>
      </c>
      <c r="E182"/>
      <c r="Q182" s="174">
        <v>180</v>
      </c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 s="60"/>
      <c r="BU182" s="60"/>
      <c r="BV182" s="60"/>
      <c r="BW182" s="60"/>
    </row>
    <row r="183" spans="2:75" hidden="1" outlineLevel="1">
      <c r="B183" s="2">
        <v>169</v>
      </c>
      <c r="C183" s="33"/>
      <c r="D183" s="33"/>
      <c r="E183" s="29" t="s">
        <v>216</v>
      </c>
      <c r="F183" s="32"/>
      <c r="G183" s="32">
        <f>HLOOKUP($E$3,'2024 Historical'!$C$3:$BC$261,Q183,FALSE)</f>
        <v>1</v>
      </c>
      <c r="H183" s="32">
        <f t="shared" ref="H183:H199" si="49">HLOOKUP($E$3,$S$3:$BS$269,Q183,FALSE)</f>
        <v>1</v>
      </c>
      <c r="I183" s="32">
        <f t="shared" ref="I183:O199" si="50">H183</f>
        <v>1</v>
      </c>
      <c r="J183" s="32">
        <f t="shared" si="50"/>
        <v>1</v>
      </c>
      <c r="K183" s="32">
        <f t="shared" si="50"/>
        <v>1</v>
      </c>
      <c r="L183" s="32">
        <f t="shared" si="50"/>
        <v>1</v>
      </c>
      <c r="M183" s="32">
        <f t="shared" si="50"/>
        <v>1</v>
      </c>
      <c r="N183" s="32">
        <f t="shared" si="50"/>
        <v>1</v>
      </c>
      <c r="O183" s="32">
        <f t="shared" si="50"/>
        <v>1</v>
      </c>
      <c r="P183" s="170"/>
      <c r="Q183" s="174">
        <v>181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33">
        <v>1</v>
      </c>
      <c r="BT183" s="60"/>
      <c r="BU183" s="60"/>
      <c r="BV183" s="60"/>
      <c r="BW183" s="60"/>
    </row>
    <row r="184" spans="2:75" hidden="1" outlineLevel="1">
      <c r="B184" s="2">
        <v>170</v>
      </c>
      <c r="C184" s="33"/>
      <c r="D184" s="33"/>
      <c r="E184" s="29" t="s">
        <v>217</v>
      </c>
      <c r="F184" s="32"/>
      <c r="G184" s="32">
        <f>HLOOKUP($E$3,'2024 Historical'!$C$3:$BC$261,Q184,FALSE)</f>
        <v>0.16439999999999999</v>
      </c>
      <c r="H184" s="32">
        <f t="shared" si="49"/>
        <v>0.16439999999999999</v>
      </c>
      <c r="I184" s="32">
        <f t="shared" si="50"/>
        <v>0.16439999999999999</v>
      </c>
      <c r="J184" s="32">
        <f t="shared" si="50"/>
        <v>0.16439999999999999</v>
      </c>
      <c r="K184" s="32">
        <f t="shared" si="50"/>
        <v>0.16439999999999999</v>
      </c>
      <c r="L184" s="32">
        <f t="shared" si="50"/>
        <v>0.16439999999999999</v>
      </c>
      <c r="M184" s="32">
        <f t="shared" si="50"/>
        <v>0.16439999999999999</v>
      </c>
      <c r="N184" s="32">
        <f t="shared" si="50"/>
        <v>0.16439999999999999</v>
      </c>
      <c r="O184" s="32">
        <f t="shared" si="50"/>
        <v>0.16439999999999999</v>
      </c>
      <c r="P184" s="170"/>
      <c r="Q184" s="174">
        <v>182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33">
        <v>0.16439999999999999</v>
      </c>
      <c r="BT184" s="60"/>
      <c r="BU184" s="60"/>
      <c r="BV184" s="60"/>
      <c r="BW184" s="60"/>
    </row>
    <row r="185" spans="2:75" hidden="1" outlineLevel="1">
      <c r="B185" s="2">
        <v>171</v>
      </c>
      <c r="C185" s="6"/>
      <c r="D185" s="6"/>
      <c r="E185" s="34" t="s">
        <v>218</v>
      </c>
      <c r="F185" s="32"/>
      <c r="G185" s="32">
        <f>HLOOKUP($E$3,'2024 Historical'!$C$3:$BC$261,Q185,FALSE)</f>
        <v>63422.311800000003</v>
      </c>
      <c r="H185" s="32">
        <f t="shared" si="49"/>
        <v>63422.311800000003</v>
      </c>
      <c r="I185" s="32">
        <f t="shared" si="50"/>
        <v>63422.311800000003</v>
      </c>
      <c r="J185" s="32">
        <f t="shared" si="50"/>
        <v>63422.311800000003</v>
      </c>
      <c r="K185" s="32">
        <f t="shared" si="50"/>
        <v>63422.311800000003</v>
      </c>
      <c r="L185" s="32">
        <f t="shared" si="50"/>
        <v>63422.311800000003</v>
      </c>
      <c r="M185" s="32">
        <f t="shared" si="50"/>
        <v>63422.311800000003</v>
      </c>
      <c r="N185" s="32">
        <f t="shared" si="50"/>
        <v>63422.311800000003</v>
      </c>
      <c r="O185" s="32">
        <f t="shared" si="50"/>
        <v>63422.311800000003</v>
      </c>
      <c r="P185" s="170"/>
      <c r="Q185" s="174">
        <v>183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33">
        <v>63422.311800000003</v>
      </c>
      <c r="BT185" s="60"/>
      <c r="BU185" s="60"/>
      <c r="BV185" s="60"/>
      <c r="BW185" s="60"/>
    </row>
    <row r="186" spans="2:75" hidden="1" outlineLevel="1">
      <c r="B186" s="2">
        <v>172</v>
      </c>
      <c r="C186" s="6"/>
      <c r="D186" s="6"/>
      <c r="E186" s="34" t="s">
        <v>219</v>
      </c>
      <c r="F186" s="32"/>
      <c r="G186" s="32">
        <f>HLOOKUP($E$3,'2024 Historical'!$C$3:$BC$261,Q186,FALSE)</f>
        <v>345129.01459999999</v>
      </c>
      <c r="H186" s="32">
        <f t="shared" si="49"/>
        <v>345129.01459999999</v>
      </c>
      <c r="I186" s="32">
        <f t="shared" si="50"/>
        <v>345129.01459999999</v>
      </c>
      <c r="J186" s="32">
        <f t="shared" si="50"/>
        <v>345129.01459999999</v>
      </c>
      <c r="K186" s="32">
        <f t="shared" si="50"/>
        <v>345129.01459999999</v>
      </c>
      <c r="L186" s="32">
        <f t="shared" si="50"/>
        <v>345129.01459999999</v>
      </c>
      <c r="M186" s="32">
        <f t="shared" si="50"/>
        <v>345129.01459999999</v>
      </c>
      <c r="N186" s="32">
        <f t="shared" si="50"/>
        <v>345129.01459999999</v>
      </c>
      <c r="O186" s="32">
        <f t="shared" si="50"/>
        <v>345129.01459999999</v>
      </c>
      <c r="P186" s="170"/>
      <c r="Q186" s="174">
        <v>184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">
        <v>345129.01459999999</v>
      </c>
      <c r="BT186" s="60"/>
      <c r="BU186" s="60"/>
      <c r="BV186" s="60"/>
      <c r="BW186" s="60"/>
    </row>
    <row r="187" spans="2:75" hidden="1" outlineLevel="1">
      <c r="B187" s="2">
        <v>173</v>
      </c>
      <c r="C187" s="6"/>
      <c r="D187" s="6"/>
      <c r="E187" s="34" t="s">
        <v>236</v>
      </c>
      <c r="F187" s="17"/>
      <c r="G187" s="17">
        <f>HLOOKUP($E$3,'2024 Historical'!$C$3:$BC$261,Q187,FALSE)</f>
        <v>1630327994.0632999</v>
      </c>
      <c r="H187" s="17">
        <f t="shared" si="49"/>
        <v>1630327994.0632999</v>
      </c>
      <c r="I187" s="17">
        <f t="shared" si="50"/>
        <v>1630327994.0632999</v>
      </c>
      <c r="J187" s="17">
        <f t="shared" si="50"/>
        <v>1630327994.0632999</v>
      </c>
      <c r="K187" s="17">
        <f t="shared" si="50"/>
        <v>1630327994.0632999</v>
      </c>
      <c r="L187" s="17">
        <f t="shared" si="50"/>
        <v>1630327994.0632999</v>
      </c>
      <c r="M187" s="17">
        <f t="shared" si="50"/>
        <v>1630327994.0632999</v>
      </c>
      <c r="N187" s="17">
        <f t="shared" si="50"/>
        <v>1630327994.0632999</v>
      </c>
      <c r="O187" s="17">
        <f t="shared" si="50"/>
        <v>1630327994.0632999</v>
      </c>
      <c r="P187" s="39"/>
      <c r="Q187" s="174">
        <v>185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">
        <v>1630327994.0632999</v>
      </c>
      <c r="BT187" s="60"/>
      <c r="BU187" s="60"/>
      <c r="BV187" s="60"/>
      <c r="BW187" s="60"/>
    </row>
    <row r="188" spans="2:75" hidden="1" outlineLevel="1">
      <c r="B188" s="2">
        <v>174</v>
      </c>
      <c r="C188" s="33"/>
      <c r="D188" s="33"/>
      <c r="E188" s="29" t="s">
        <v>225</v>
      </c>
      <c r="F188" s="32"/>
      <c r="G188" s="32">
        <f>HLOOKUP($E$3,'2024 Historical'!$C$3:$BC$261,Q188,FALSE)</f>
        <v>1</v>
      </c>
      <c r="H188" s="32">
        <f t="shared" si="49"/>
        <v>1</v>
      </c>
      <c r="I188" s="32">
        <f t="shared" si="50"/>
        <v>1</v>
      </c>
      <c r="J188" s="32">
        <f t="shared" si="50"/>
        <v>1</v>
      </c>
      <c r="K188" s="32">
        <f t="shared" si="50"/>
        <v>1</v>
      </c>
      <c r="L188" s="32">
        <f t="shared" si="50"/>
        <v>1</v>
      </c>
      <c r="M188" s="32">
        <f t="shared" si="50"/>
        <v>1</v>
      </c>
      <c r="N188" s="32">
        <f t="shared" si="50"/>
        <v>1</v>
      </c>
      <c r="O188" s="32">
        <f t="shared" si="50"/>
        <v>1</v>
      </c>
      <c r="P188" s="170"/>
      <c r="Q188" s="174">
        <v>186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33">
        <v>1</v>
      </c>
      <c r="BT188" s="60"/>
      <c r="BU188" s="60"/>
      <c r="BV188" s="60"/>
      <c r="BW188" s="60"/>
    </row>
    <row r="189" spans="2:75" hidden="1" outlineLevel="1">
      <c r="B189" s="2">
        <v>175</v>
      </c>
      <c r="C189" s="33"/>
      <c r="D189" s="33"/>
      <c r="E189" s="29" t="s">
        <v>226</v>
      </c>
      <c r="F189" s="32"/>
      <c r="G189" s="32">
        <f>HLOOKUP($E$3,'2024 Historical'!$C$3:$BC$261,Q189,FALSE)</f>
        <v>1</v>
      </c>
      <c r="H189" s="32">
        <f t="shared" si="49"/>
        <v>1</v>
      </c>
      <c r="I189" s="32">
        <f t="shared" si="50"/>
        <v>1</v>
      </c>
      <c r="J189" s="32">
        <f t="shared" si="50"/>
        <v>1</v>
      </c>
      <c r="K189" s="32">
        <f t="shared" si="50"/>
        <v>1</v>
      </c>
      <c r="L189" s="32">
        <f t="shared" si="50"/>
        <v>1</v>
      </c>
      <c r="M189" s="32">
        <f t="shared" si="50"/>
        <v>1</v>
      </c>
      <c r="N189" s="32">
        <f t="shared" si="50"/>
        <v>1</v>
      </c>
      <c r="O189" s="32">
        <f t="shared" si="50"/>
        <v>1</v>
      </c>
      <c r="P189" s="170"/>
      <c r="Q189" s="174">
        <v>187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33">
        <v>1</v>
      </c>
      <c r="BT189" s="60"/>
      <c r="BU189" s="60"/>
      <c r="BV189" s="60"/>
      <c r="BW189" s="60"/>
    </row>
    <row r="190" spans="2:75" hidden="1" outlineLevel="1">
      <c r="B190" s="2">
        <v>176</v>
      </c>
      <c r="C190" s="33"/>
      <c r="D190" s="33"/>
      <c r="E190" s="29" t="s">
        <v>227</v>
      </c>
      <c r="F190" s="32"/>
      <c r="G190" s="32">
        <f>HLOOKUP($E$3,'2024 Historical'!$C$3:$BC$261,Q190,FALSE)</f>
        <v>1</v>
      </c>
      <c r="H190" s="32">
        <f t="shared" si="49"/>
        <v>1</v>
      </c>
      <c r="I190" s="32">
        <f t="shared" si="50"/>
        <v>1</v>
      </c>
      <c r="J190" s="32">
        <f t="shared" si="50"/>
        <v>1</v>
      </c>
      <c r="K190" s="32">
        <f t="shared" si="50"/>
        <v>1</v>
      </c>
      <c r="L190" s="32">
        <f t="shared" si="50"/>
        <v>1</v>
      </c>
      <c r="M190" s="32">
        <f t="shared" si="50"/>
        <v>1</v>
      </c>
      <c r="N190" s="32">
        <f t="shared" si="50"/>
        <v>1</v>
      </c>
      <c r="O190" s="32">
        <f t="shared" si="50"/>
        <v>1</v>
      </c>
      <c r="P190" s="170"/>
      <c r="Q190" s="174">
        <v>188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33">
        <v>1</v>
      </c>
      <c r="BT190" s="60"/>
      <c r="BU190" s="60"/>
      <c r="BV190" s="60"/>
      <c r="BW190" s="60"/>
    </row>
    <row r="191" spans="2:75" hidden="1" outlineLevel="1">
      <c r="B191" s="2">
        <v>177</v>
      </c>
      <c r="C191" s="33"/>
      <c r="D191" s="33"/>
      <c r="E191" s="29" t="s">
        <v>228</v>
      </c>
      <c r="F191" s="32"/>
      <c r="G191" s="32">
        <f>HLOOKUP($E$3,'2024 Historical'!$C$3:$BC$261,Q191,FALSE)</f>
        <v>1</v>
      </c>
      <c r="H191" s="32">
        <f t="shared" si="49"/>
        <v>1</v>
      </c>
      <c r="I191" s="32">
        <f t="shared" si="50"/>
        <v>1</v>
      </c>
      <c r="J191" s="32">
        <f t="shared" si="50"/>
        <v>1</v>
      </c>
      <c r="K191" s="32">
        <f t="shared" si="50"/>
        <v>1</v>
      </c>
      <c r="L191" s="32">
        <f t="shared" si="50"/>
        <v>1</v>
      </c>
      <c r="M191" s="32">
        <f t="shared" si="50"/>
        <v>1</v>
      </c>
      <c r="N191" s="32">
        <f t="shared" si="50"/>
        <v>1</v>
      </c>
      <c r="O191" s="32">
        <f t="shared" si="50"/>
        <v>1</v>
      </c>
      <c r="P191" s="170"/>
      <c r="Q191" s="174">
        <v>189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33">
        <v>1</v>
      </c>
      <c r="BT191" s="60"/>
      <c r="BU191" s="60"/>
      <c r="BV191" s="60"/>
      <c r="BW191" s="60"/>
    </row>
    <row r="192" spans="2:75" hidden="1" outlineLevel="1">
      <c r="B192" s="2">
        <v>178</v>
      </c>
      <c r="C192" s="33"/>
      <c r="D192" s="33"/>
      <c r="E192" s="29" t="s">
        <v>229</v>
      </c>
      <c r="F192" s="32"/>
      <c r="G192" s="32">
        <f>HLOOKUP($E$3,'2024 Historical'!$C$3:$BC$261,Q192,FALSE)</f>
        <v>1</v>
      </c>
      <c r="H192" s="32">
        <f t="shared" si="49"/>
        <v>1</v>
      </c>
      <c r="I192" s="32">
        <f t="shared" si="50"/>
        <v>1</v>
      </c>
      <c r="J192" s="32">
        <f t="shared" si="50"/>
        <v>1</v>
      </c>
      <c r="K192" s="32">
        <f t="shared" si="50"/>
        <v>1</v>
      </c>
      <c r="L192" s="32">
        <f t="shared" si="50"/>
        <v>1</v>
      </c>
      <c r="M192" s="32">
        <f t="shared" si="50"/>
        <v>1</v>
      </c>
      <c r="N192" s="32">
        <f t="shared" si="50"/>
        <v>1</v>
      </c>
      <c r="O192" s="32">
        <f t="shared" si="50"/>
        <v>1</v>
      </c>
      <c r="P192" s="170"/>
      <c r="Q192" s="174">
        <v>190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33">
        <v>1</v>
      </c>
      <c r="BT192" s="60"/>
      <c r="BU192" s="60"/>
      <c r="BV192" s="60"/>
      <c r="BW192" s="60"/>
    </row>
    <row r="193" spans="2:75" hidden="1" outlineLevel="1">
      <c r="B193" s="2">
        <v>179</v>
      </c>
      <c r="C193" s="33"/>
      <c r="D193" s="33"/>
      <c r="E193" s="29" t="s">
        <v>230</v>
      </c>
      <c r="F193" s="32"/>
      <c r="G193" s="32">
        <f>HLOOKUP($E$3,'2024 Historical'!$C$3:$BC$261,Q193,FALSE)</f>
        <v>1</v>
      </c>
      <c r="H193" s="32">
        <f t="shared" si="49"/>
        <v>1</v>
      </c>
      <c r="I193" s="32">
        <f t="shared" si="50"/>
        <v>1</v>
      </c>
      <c r="J193" s="32">
        <f t="shared" si="50"/>
        <v>1</v>
      </c>
      <c r="K193" s="32">
        <f t="shared" si="50"/>
        <v>1</v>
      </c>
      <c r="L193" s="32">
        <f t="shared" si="50"/>
        <v>1</v>
      </c>
      <c r="M193" s="32">
        <f t="shared" si="50"/>
        <v>1</v>
      </c>
      <c r="N193" s="32">
        <f t="shared" si="50"/>
        <v>1</v>
      </c>
      <c r="O193" s="32">
        <f t="shared" si="50"/>
        <v>1</v>
      </c>
      <c r="P193" s="170"/>
      <c r="Q193" s="174">
        <v>191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33">
        <v>1</v>
      </c>
      <c r="BT193" s="60"/>
      <c r="BU193" s="60"/>
      <c r="BV193" s="60"/>
      <c r="BW193" s="60"/>
    </row>
    <row r="194" spans="2:75" hidden="1" outlineLevel="1">
      <c r="B194" s="2">
        <v>180</v>
      </c>
      <c r="C194" s="33"/>
      <c r="D194" s="33"/>
      <c r="E194" s="29" t="s">
        <v>231</v>
      </c>
      <c r="F194" s="32"/>
      <c r="G194" s="32">
        <f>HLOOKUP($E$3,'2024 Historical'!$C$3:$BC$261,Q194,FALSE)</f>
        <v>1</v>
      </c>
      <c r="H194" s="32">
        <f t="shared" si="49"/>
        <v>1</v>
      </c>
      <c r="I194" s="32">
        <f t="shared" si="50"/>
        <v>1</v>
      </c>
      <c r="J194" s="32">
        <f t="shared" si="50"/>
        <v>1</v>
      </c>
      <c r="K194" s="32">
        <f t="shared" si="50"/>
        <v>1</v>
      </c>
      <c r="L194" s="32">
        <f t="shared" si="50"/>
        <v>1</v>
      </c>
      <c r="M194" s="32">
        <f t="shared" si="50"/>
        <v>1</v>
      </c>
      <c r="N194" s="32">
        <f t="shared" si="50"/>
        <v>1</v>
      </c>
      <c r="O194" s="32">
        <f t="shared" si="50"/>
        <v>1</v>
      </c>
      <c r="P194" s="170"/>
      <c r="Q194" s="174">
        <v>192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33">
        <v>1</v>
      </c>
      <c r="BT194" s="60"/>
      <c r="BU194" s="60"/>
      <c r="BV194" s="60"/>
      <c r="BW194" s="60"/>
    </row>
    <row r="195" spans="2:75" hidden="1" outlineLevel="1">
      <c r="B195" s="2">
        <v>181</v>
      </c>
      <c r="C195" s="33"/>
      <c r="D195" s="33"/>
      <c r="E195" s="29" t="s">
        <v>232</v>
      </c>
      <c r="F195" s="32"/>
      <c r="G195" s="32">
        <f>HLOOKUP($E$3,'2024 Historical'!$C$3:$BC$261,Q195,FALSE)</f>
        <v>1</v>
      </c>
      <c r="H195" s="32">
        <f t="shared" si="49"/>
        <v>1</v>
      </c>
      <c r="I195" s="32">
        <f t="shared" si="50"/>
        <v>1</v>
      </c>
      <c r="J195" s="32">
        <f t="shared" si="50"/>
        <v>1</v>
      </c>
      <c r="K195" s="32">
        <f t="shared" si="50"/>
        <v>1</v>
      </c>
      <c r="L195" s="32">
        <f t="shared" si="50"/>
        <v>1</v>
      </c>
      <c r="M195" s="32">
        <f t="shared" si="50"/>
        <v>1</v>
      </c>
      <c r="N195" s="32">
        <f t="shared" si="50"/>
        <v>1</v>
      </c>
      <c r="O195" s="32">
        <f t="shared" si="50"/>
        <v>1</v>
      </c>
      <c r="P195" s="170"/>
      <c r="Q195" s="174">
        <v>193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33">
        <v>1</v>
      </c>
      <c r="BT195" s="60"/>
      <c r="BU195" s="60"/>
      <c r="BV195" s="60"/>
      <c r="BW195" s="60"/>
    </row>
    <row r="196" spans="2:75" hidden="1" outlineLevel="1">
      <c r="B196" s="2">
        <v>182</v>
      </c>
      <c r="C196" s="33"/>
      <c r="D196" s="33"/>
      <c r="E196" s="29" t="s">
        <v>233</v>
      </c>
      <c r="F196" s="32"/>
      <c r="G196" s="32">
        <f>HLOOKUP($E$3,'2024 Historical'!$C$3:$BC$261,Q196,FALSE)</f>
        <v>1</v>
      </c>
      <c r="H196" s="32">
        <f t="shared" si="49"/>
        <v>1</v>
      </c>
      <c r="I196" s="32">
        <f t="shared" si="50"/>
        <v>1</v>
      </c>
      <c r="J196" s="32">
        <f t="shared" si="50"/>
        <v>1</v>
      </c>
      <c r="K196" s="32">
        <f t="shared" si="50"/>
        <v>1</v>
      </c>
      <c r="L196" s="32">
        <f t="shared" si="50"/>
        <v>1</v>
      </c>
      <c r="M196" s="32">
        <f t="shared" si="50"/>
        <v>1</v>
      </c>
      <c r="N196" s="32">
        <f t="shared" si="50"/>
        <v>1</v>
      </c>
      <c r="O196" s="32">
        <f t="shared" si="50"/>
        <v>1</v>
      </c>
      <c r="P196" s="170"/>
      <c r="Q196" s="174">
        <v>194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33">
        <v>1</v>
      </c>
      <c r="BT196" s="60"/>
      <c r="BU196" s="60"/>
      <c r="BV196" s="60"/>
      <c r="BW196" s="60"/>
    </row>
    <row r="197" spans="2:75" hidden="1" outlineLevel="1">
      <c r="B197" s="2">
        <v>183</v>
      </c>
      <c r="C197" s="33"/>
      <c r="D197" s="33"/>
      <c r="E197" s="29" t="s">
        <v>234</v>
      </c>
      <c r="F197" s="32"/>
      <c r="G197" s="32">
        <f>HLOOKUP($E$3,'2024 Historical'!$C$3:$BC$261,Q197,FALSE)</f>
        <v>1</v>
      </c>
      <c r="H197" s="32">
        <f t="shared" si="49"/>
        <v>1</v>
      </c>
      <c r="I197" s="32">
        <f t="shared" si="50"/>
        <v>1</v>
      </c>
      <c r="J197" s="32">
        <f t="shared" si="50"/>
        <v>1</v>
      </c>
      <c r="K197" s="32">
        <f t="shared" si="50"/>
        <v>1</v>
      </c>
      <c r="L197" s="32">
        <f t="shared" si="50"/>
        <v>1</v>
      </c>
      <c r="M197" s="32">
        <f t="shared" si="50"/>
        <v>1</v>
      </c>
      <c r="N197" s="32">
        <f t="shared" si="50"/>
        <v>1</v>
      </c>
      <c r="O197" s="32">
        <f t="shared" si="50"/>
        <v>1</v>
      </c>
      <c r="P197" s="170"/>
      <c r="Q197" s="174">
        <v>195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33">
        <v>1</v>
      </c>
      <c r="BT197" s="60"/>
      <c r="BU197" s="60"/>
      <c r="BV197" s="60"/>
      <c r="BW197" s="60"/>
    </row>
    <row r="198" spans="2:75" hidden="1" outlineLevel="1">
      <c r="B198" s="2">
        <v>184</v>
      </c>
      <c r="C198" s="6"/>
      <c r="D198" s="6"/>
      <c r="E198" s="34" t="s">
        <v>221</v>
      </c>
      <c r="F198" s="17"/>
      <c r="G198" s="17">
        <f>HLOOKUP($E$3,'2024 Historical'!$C$3:$BC$261,Q198,FALSE)</f>
        <v>2722.7979999999998</v>
      </c>
      <c r="H198" s="17">
        <f t="shared" si="49"/>
        <v>2722.7979999999998</v>
      </c>
      <c r="I198" s="17">
        <f t="shared" si="50"/>
        <v>2722.7979999999998</v>
      </c>
      <c r="J198" s="17">
        <f t="shared" si="50"/>
        <v>2722.7979999999998</v>
      </c>
      <c r="K198" s="17">
        <f t="shared" si="50"/>
        <v>2722.7979999999998</v>
      </c>
      <c r="L198" s="17">
        <f t="shared" si="50"/>
        <v>2722.7979999999998</v>
      </c>
      <c r="M198" s="17">
        <f t="shared" si="50"/>
        <v>2722.7979999999998</v>
      </c>
      <c r="N198" s="17">
        <f t="shared" si="50"/>
        <v>2722.7979999999998</v>
      </c>
      <c r="O198" s="17">
        <f t="shared" si="50"/>
        <v>2722.7979999999998</v>
      </c>
      <c r="P198" s="39"/>
      <c r="Q198" s="174">
        <v>196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">
        <v>2722.7979999999998</v>
      </c>
      <c r="BT198" s="60"/>
      <c r="BU198" s="60"/>
      <c r="BV198" s="60"/>
      <c r="BW198" s="60"/>
    </row>
    <row r="199" spans="2:75" hidden="1" outlineLevel="1">
      <c r="B199" s="2">
        <v>185</v>
      </c>
      <c r="C199" s="35"/>
      <c r="D199" s="35"/>
      <c r="E199" s="36" t="s">
        <v>222</v>
      </c>
      <c r="F199" s="32"/>
      <c r="G199" s="32">
        <f>HLOOKUP($E$3,'2024 Historical'!$C$3:$BC$261,Q199,FALSE)</f>
        <v>0.12859999999999999</v>
      </c>
      <c r="H199" s="32">
        <f t="shared" si="49"/>
        <v>0.12859999999999999</v>
      </c>
      <c r="I199" s="32">
        <f t="shared" si="50"/>
        <v>0.12859999999999999</v>
      </c>
      <c r="J199" s="32">
        <f t="shared" si="50"/>
        <v>0.12859999999999999</v>
      </c>
      <c r="K199" s="32">
        <f t="shared" si="50"/>
        <v>0.12859999999999999</v>
      </c>
      <c r="L199" s="32">
        <f t="shared" si="50"/>
        <v>0.12859999999999999</v>
      </c>
      <c r="M199" s="32">
        <f t="shared" si="50"/>
        <v>0.12859999999999999</v>
      </c>
      <c r="N199" s="32">
        <f t="shared" si="50"/>
        <v>0.12859999999999999</v>
      </c>
      <c r="O199" s="32">
        <f t="shared" si="50"/>
        <v>0.12859999999999999</v>
      </c>
      <c r="P199" s="170"/>
      <c r="Q199" s="174">
        <v>197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19">
        <v>0.12859999999999999</v>
      </c>
      <c r="BT199" s="60"/>
      <c r="BU199" s="60"/>
      <c r="BV199" s="60"/>
      <c r="BW199" s="60"/>
    </row>
    <row r="200" spans="2:75" hidden="1" outlineLevel="1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170"/>
      <c r="Q200" s="174">
        <v>198</v>
      </c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 s="60"/>
      <c r="BU200" s="60"/>
      <c r="BV200" s="60"/>
      <c r="BW200" s="60"/>
    </row>
    <row r="201" spans="2:75" hidden="1" outlineLevel="1">
      <c r="B201" s="2">
        <v>187</v>
      </c>
      <c r="E201"/>
      <c r="Q201" s="174">
        <v>199</v>
      </c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 s="60"/>
      <c r="BU201" s="60"/>
      <c r="BV201" s="60"/>
      <c r="BW201" s="60"/>
    </row>
    <row r="202" spans="2:75" hidden="1" outlineLevel="1">
      <c r="B202" s="2">
        <v>188</v>
      </c>
      <c r="E202"/>
      <c r="Q202" s="174">
        <v>200</v>
      </c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 s="60"/>
      <c r="BU202" s="60"/>
      <c r="BV202" s="60"/>
      <c r="BW202" s="60"/>
    </row>
    <row r="203" spans="2:75" hidden="1" outlineLevel="1">
      <c r="B203" s="2">
        <v>189</v>
      </c>
      <c r="C203" s="8" t="s">
        <v>237</v>
      </c>
      <c r="D203" s="8"/>
      <c r="E203"/>
      <c r="Q203" s="174">
        <v>201</v>
      </c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 s="60"/>
      <c r="BU203" s="60"/>
      <c r="BV203" s="60"/>
      <c r="BW203" s="60"/>
    </row>
    <row r="204" spans="2:75" hidden="1" outlineLevel="1">
      <c r="B204" s="2">
        <v>190</v>
      </c>
      <c r="E204"/>
      <c r="Q204" s="174">
        <v>202</v>
      </c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 s="60"/>
      <c r="BU204" s="60"/>
      <c r="BV204" s="60"/>
      <c r="BW204" s="60"/>
    </row>
    <row r="205" spans="2:75" hidden="1" outlineLevel="1">
      <c r="B205" s="2">
        <v>191</v>
      </c>
      <c r="E205" t="s">
        <v>216</v>
      </c>
      <c r="F205" s="31"/>
      <c r="G205" s="31">
        <f>HLOOKUP($E$3,'2024 Historical'!$C$3:$BC$261,Q205,FALSE)</f>
        <v>1</v>
      </c>
      <c r="H205" s="31">
        <f t="shared" ref="H205:H222" si="51">HLOOKUP($E$3,$S$3:$BS$269,Q205,FALSE)</f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30">
        <v>1</v>
      </c>
      <c r="O205" s="30">
        <v>1</v>
      </c>
      <c r="P205" s="171"/>
      <c r="Q205" s="174">
        <v>203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31">
        <v>1</v>
      </c>
      <c r="BT205" s="60"/>
      <c r="BU205" s="60"/>
      <c r="BV205" s="60"/>
      <c r="BW205" s="60"/>
    </row>
    <row r="206" spans="2:75" hidden="1" outlineLevel="1">
      <c r="B206" s="2">
        <v>192</v>
      </c>
      <c r="E206" t="s">
        <v>217</v>
      </c>
      <c r="F206" s="31"/>
      <c r="G206" s="31">
        <f>HLOOKUP($E$3,'2024 Historical'!$C$3:$BC$261,Q206,FALSE)</f>
        <v>-0.16788241747522262</v>
      </c>
      <c r="H206" s="31">
        <f t="shared" si="51"/>
        <v>-0.19110948492795665</v>
      </c>
      <c r="I206" s="31">
        <f t="shared" ref="I206:N209" si="52">LN(I152/I184)</f>
        <v>-0.18161350127236287</v>
      </c>
      <c r="J206" s="31">
        <f t="shared" si="52"/>
        <v>-0.18956001491094693</v>
      </c>
      <c r="K206" s="31">
        <f t="shared" si="52"/>
        <v>-0.19866001491094692</v>
      </c>
      <c r="L206" s="31">
        <f t="shared" si="52"/>
        <v>-0.20776001491094687</v>
      </c>
      <c r="M206" s="31">
        <f t="shared" si="52"/>
        <v>-0.21686001491094675</v>
      </c>
      <c r="N206" s="31">
        <f t="shared" si="52"/>
        <v>-0.22596001491094717</v>
      </c>
      <c r="O206" s="31">
        <f t="shared" ref="O206" si="53">LN(O152/O184)</f>
        <v>-0.23506001491094702</v>
      </c>
      <c r="P206" s="171"/>
      <c r="Q206" s="174">
        <v>204</v>
      </c>
      <c r="S206" s="31">
        <v>-0.32322689830101814</v>
      </c>
      <c r="T206" s="31">
        <v>-9.1430478838716592E-2</v>
      </c>
      <c r="U206" s="31">
        <v>-0.15124909033973752</v>
      </c>
      <c r="V206" s="31">
        <v>-0.23070025847918266</v>
      </c>
      <c r="W206" s="31">
        <v>-0.28308661305271426</v>
      </c>
      <c r="X206" s="31">
        <v>-0.15274153617305922</v>
      </c>
      <c r="Y206" s="31">
        <v>-0.21568663165868612</v>
      </c>
      <c r="Z206" s="31">
        <v>-0.3155133945117356</v>
      </c>
      <c r="AA206" s="31">
        <v>-0.34649523768706703</v>
      </c>
      <c r="AB206" s="31">
        <v>-0.3279798389375691</v>
      </c>
      <c r="AC206" s="31">
        <v>-0.185089921004956</v>
      </c>
      <c r="AD206" s="31">
        <v>-0.34649523768706703</v>
      </c>
      <c r="AE206" s="31">
        <v>-0.11682104294813066</v>
      </c>
      <c r="AF206" s="31">
        <v>-0.19110948492795665</v>
      </c>
      <c r="AG206" s="31">
        <v>-0.34649523768706703</v>
      </c>
      <c r="AH206" s="31">
        <v>-0.16774684211762628</v>
      </c>
      <c r="AI206" s="31">
        <v>-0.15124909033973752</v>
      </c>
      <c r="AJ206" s="31">
        <v>-0.16428564576477078</v>
      </c>
      <c r="AK206" s="31">
        <v>-0.28308661305271426</v>
      </c>
      <c r="AL206" s="31">
        <v>-0.30335814746942391</v>
      </c>
      <c r="AM206" s="31">
        <v>-0.16428564576477078</v>
      </c>
      <c r="AN206" s="31">
        <v>-7.1829028311854642E-2</v>
      </c>
      <c r="AO206" s="31">
        <v>-7.1829028311854642E-2</v>
      </c>
      <c r="AP206" s="31">
        <v>-0.26816756571662065</v>
      </c>
      <c r="AQ206" s="31">
        <v>-0.3155133945117356</v>
      </c>
      <c r="AR206" s="31">
        <v>-0.25945329249754556</v>
      </c>
      <c r="AS206" s="31">
        <v>-0.11608876365877351</v>
      </c>
      <c r="AT206" s="31">
        <v>-0.17128290466480231</v>
      </c>
      <c r="AU206" s="31">
        <v>-0.18024622220386366</v>
      </c>
      <c r="AV206" s="31">
        <v>-0.19110948492795665</v>
      </c>
      <c r="AW206" s="31">
        <v>-0.28308661305271426</v>
      </c>
      <c r="AX206" s="31">
        <v>-0.29184839337081842</v>
      </c>
      <c r="AY206" s="31">
        <v>-0.15274153617305922</v>
      </c>
      <c r="AZ206" s="31">
        <v>-0.15274153617305922</v>
      </c>
      <c r="BA206" s="31">
        <v>-9.4221517231290158E-2</v>
      </c>
      <c r="BB206" s="31">
        <v>-0.20072644525507677</v>
      </c>
      <c r="BC206" s="31">
        <v>-0.30335814746942391</v>
      </c>
      <c r="BD206" s="31">
        <v>-0.29184839337081842</v>
      </c>
      <c r="BE206" s="31">
        <v>-0.32322689830101814</v>
      </c>
      <c r="BF206" s="31">
        <v>-1.1138741882688093E-2</v>
      </c>
      <c r="BG206" s="31">
        <v>-9.1430478838716592E-2</v>
      </c>
      <c r="BH206" s="31">
        <v>-1.1138741882688093E-2</v>
      </c>
      <c r="BI206" s="31">
        <v>-0.15633084842548184</v>
      </c>
      <c r="BJ206" s="31">
        <v>-0.15124909033973752</v>
      </c>
      <c r="BK206" s="31">
        <v>-0.15124909033973752</v>
      </c>
      <c r="BL206" s="31">
        <v>-0.22060998306296384</v>
      </c>
      <c r="BM206" s="31">
        <v>-0.32322689830101814</v>
      </c>
      <c r="BN206" s="31">
        <v>-0.25945329249754556</v>
      </c>
      <c r="BO206" s="31">
        <v>-0.15274153617305922</v>
      </c>
      <c r="BP206" s="31">
        <v>-0.16291497257483711</v>
      </c>
      <c r="BQ206" s="31">
        <v>-6.2574639954675715E-2</v>
      </c>
      <c r="BR206" s="31">
        <v>-0.25410901244237449</v>
      </c>
      <c r="BS206" s="31">
        <v>-0.25409890133605967</v>
      </c>
      <c r="BT206" s="60"/>
      <c r="BU206" s="60"/>
      <c r="BV206" s="60"/>
      <c r="BW206" s="60"/>
    </row>
    <row r="207" spans="2:75" hidden="1" outlineLevel="1">
      <c r="B207" s="2">
        <v>193</v>
      </c>
      <c r="E207" t="s">
        <v>218</v>
      </c>
      <c r="F207" s="31"/>
      <c r="G207" s="31">
        <f>HLOOKUP($E$3,'2024 Historical'!$C$3:$BC$261,Q207,FALSE)</f>
        <v>0.97548070396792885</v>
      </c>
      <c r="H207" s="31">
        <f t="shared" si="51"/>
        <v>0.98093470245345904</v>
      </c>
      <c r="I207" s="31">
        <f t="shared" si="52"/>
        <v>0.98675300786577169</v>
      </c>
      <c r="J207" s="31">
        <f t="shared" si="52"/>
        <v>0.99516979738443956</v>
      </c>
      <c r="K207" s="31">
        <f t="shared" si="52"/>
        <v>0.99516979738443956</v>
      </c>
      <c r="L207" s="31">
        <f t="shared" si="52"/>
        <v>0.99516979738443956</v>
      </c>
      <c r="M207" s="31">
        <f t="shared" si="52"/>
        <v>0.99516979738443956</v>
      </c>
      <c r="N207" s="31">
        <f t="shared" si="52"/>
        <v>0.99516979738443956</v>
      </c>
      <c r="O207" s="31">
        <f t="shared" ref="O207" si="54">LN(O153/O185)</f>
        <v>0.99516979738443956</v>
      </c>
      <c r="P207" s="171"/>
      <c r="Q207" s="174">
        <v>205</v>
      </c>
      <c r="S207" s="31">
        <v>2.8454127453186628</v>
      </c>
      <c r="T207" s="31">
        <v>-1.6159601891492448</v>
      </c>
      <c r="U207" s="31">
        <v>-3.6673895714248159</v>
      </c>
      <c r="V207" s="31">
        <v>-0.52329050830214774</v>
      </c>
      <c r="W207" s="31">
        <v>9.4011500245709992E-2</v>
      </c>
      <c r="X207" s="31">
        <v>-0.71154737079785335</v>
      </c>
      <c r="Y207" s="31">
        <v>-2.111326390320702</v>
      </c>
      <c r="Z207" s="31">
        <v>-3.1382148089906288</v>
      </c>
      <c r="AA207" s="31">
        <v>-1.6001362022050667</v>
      </c>
      <c r="AB207" s="31">
        <v>1.0460590910517695</v>
      </c>
      <c r="AC207" s="31">
        <v>9.0204865918960958E-3</v>
      </c>
      <c r="AD207" s="31">
        <v>0.37726318570391204</v>
      </c>
      <c r="AE207" s="31">
        <v>-1.198610212498592</v>
      </c>
      <c r="AF207" s="31">
        <v>-0.9192880430604603</v>
      </c>
      <c r="AG207" s="31">
        <v>-0.69195449188941149</v>
      </c>
      <c r="AH207" s="31">
        <v>-1.0201208974521507</v>
      </c>
      <c r="AI207" s="31">
        <v>-2.8291271166472116</v>
      </c>
      <c r="AJ207" s="31">
        <v>-0.27048120986449548</v>
      </c>
      <c r="AK207" s="31">
        <v>-1.6685824762474171</v>
      </c>
      <c r="AL207" s="31">
        <v>-1.0067847600942381</v>
      </c>
      <c r="AM207" s="31">
        <v>-3.1602745270553609</v>
      </c>
      <c r="AN207" s="31">
        <v>-3.892850620879388</v>
      </c>
      <c r="AO207" s="31">
        <v>-2.4186912899784092</v>
      </c>
      <c r="AP207" s="31">
        <v>3.1565049178069366</v>
      </c>
      <c r="AQ207" s="31">
        <v>1.7811182626988389</v>
      </c>
      <c r="AR207" s="31">
        <v>-0.95740708201607894</v>
      </c>
      <c r="AS207" s="31">
        <v>-0.80033277469363195</v>
      </c>
      <c r="AT207" s="31">
        <v>-1.7067732749798072</v>
      </c>
      <c r="AU207" s="31">
        <v>-1.4479177390520965</v>
      </c>
      <c r="AV207" s="31">
        <v>0.98093470245345904</v>
      </c>
      <c r="AW207" s="31">
        <v>-0.34555611551509918</v>
      </c>
      <c r="AX207" s="31">
        <v>-0.34037930401606364</v>
      </c>
      <c r="AY207" s="31">
        <v>-6.0785253270776649E-2</v>
      </c>
      <c r="AZ207" s="31">
        <v>-1.8359939957490752</v>
      </c>
      <c r="BA207" s="31">
        <v>-0.82025756614910561</v>
      </c>
      <c r="BB207" s="31">
        <v>-2.3664245011115703</v>
      </c>
      <c r="BC207" s="31">
        <v>0.24110871094038405</v>
      </c>
      <c r="BD207" s="31">
        <v>-1.5822543927589199</v>
      </c>
      <c r="BE207" s="31">
        <v>-9.3562579899382405E-4</v>
      </c>
      <c r="BF207" s="31">
        <v>-1.6801073146390051</v>
      </c>
      <c r="BG207" s="31">
        <v>-0.61627515201923999</v>
      </c>
      <c r="BH207" s="31">
        <v>-2.661867705822718</v>
      </c>
      <c r="BI207" s="31">
        <v>-2.337763548173291</v>
      </c>
      <c r="BJ207" s="31">
        <v>-3.0522039323345824</v>
      </c>
      <c r="BK207" s="31">
        <v>-9.7005211976673375E-2</v>
      </c>
      <c r="BL207" s="31">
        <v>-1.9941078235358229</v>
      </c>
      <c r="BM207" s="31">
        <v>2.531140584073702</v>
      </c>
      <c r="BN207" s="31">
        <v>-1.3964098178461013</v>
      </c>
      <c r="BO207" s="31">
        <v>-0.87078597298116078</v>
      </c>
      <c r="BP207" s="31">
        <v>-2.6475176837929117</v>
      </c>
      <c r="BQ207" s="31">
        <v>-0.93125994701183312</v>
      </c>
      <c r="BR207" s="31">
        <v>0.95227384391040426</v>
      </c>
      <c r="BS207" s="31">
        <v>0.60814421950689956</v>
      </c>
      <c r="BT207" s="60"/>
      <c r="BU207" s="60"/>
      <c r="BV207" s="60"/>
      <c r="BW207" s="60"/>
    </row>
    <row r="208" spans="2:75" hidden="1" outlineLevel="1">
      <c r="B208" s="2">
        <v>194</v>
      </c>
      <c r="E208" t="s">
        <v>219</v>
      </c>
      <c r="F208" s="31"/>
      <c r="G208" s="31">
        <f>HLOOKUP($E$3,'2024 Historical'!$C$3:$BC$261,Q208,FALSE)</f>
        <v>0.7344644769863482</v>
      </c>
      <c r="H208" s="31">
        <f t="shared" si="51"/>
        <v>0.7344644769863482</v>
      </c>
      <c r="I208" s="31">
        <f t="shared" si="52"/>
        <v>0.7344644769863482</v>
      </c>
      <c r="J208" s="31">
        <f t="shared" si="52"/>
        <v>0.7344644769863482</v>
      </c>
      <c r="K208" s="31">
        <f t="shared" si="52"/>
        <v>0.7344644769863482</v>
      </c>
      <c r="L208" s="31">
        <f t="shared" si="52"/>
        <v>0.7344644769863482</v>
      </c>
      <c r="M208" s="31">
        <f t="shared" si="52"/>
        <v>0.7344644769863482</v>
      </c>
      <c r="N208" s="31">
        <f t="shared" si="52"/>
        <v>0.7344644769863482</v>
      </c>
      <c r="O208" s="31">
        <f t="shared" ref="O208" si="55">LN(O154/O186)</f>
        <v>0.7344644769863482</v>
      </c>
      <c r="P208" s="171"/>
      <c r="Q208" s="174">
        <v>206</v>
      </c>
      <c r="S208" s="31">
        <v>2.8739128809447472</v>
      </c>
      <c r="T208" s="31">
        <v>-1.8275713184227595</v>
      </c>
      <c r="U208" s="31">
        <v>-3.6780697330692242</v>
      </c>
      <c r="V208" s="31">
        <v>-0.45318585197698569</v>
      </c>
      <c r="W208" s="31">
        <v>9.5436827819632281E-2</v>
      </c>
      <c r="X208" s="31">
        <v>-1.0821889109311928</v>
      </c>
      <c r="Y208" s="31">
        <v>-2.1564147945557934</v>
      </c>
      <c r="Z208" s="31">
        <v>-3.7922334378550056</v>
      </c>
      <c r="AA208" s="31">
        <v>-1.6601596964395595</v>
      </c>
      <c r="AB208" s="31">
        <v>0.77896295776477797</v>
      </c>
      <c r="AC208" s="31">
        <v>-9.3016900672931627E-2</v>
      </c>
      <c r="AD208" s="31">
        <v>0.6433089907071281</v>
      </c>
      <c r="AE208" s="31">
        <v>-1.5879794047418916</v>
      </c>
      <c r="AF208" s="31">
        <v>-0.92914067137276812</v>
      </c>
      <c r="AG208" s="31">
        <v>-0.87814091403536998</v>
      </c>
      <c r="AH208" s="31">
        <v>-1.0840204603001919</v>
      </c>
      <c r="AI208" s="31">
        <v>-2.9069280489595708</v>
      </c>
      <c r="AJ208" s="31">
        <v>-0.51148940631299422</v>
      </c>
      <c r="AK208" s="31">
        <v>-1.5496988158928426</v>
      </c>
      <c r="AL208" s="31">
        <v>-0.47723225922383888</v>
      </c>
      <c r="AM208" s="31">
        <v>-2.7252164665921241</v>
      </c>
      <c r="AN208" s="31">
        <v>-3.8088205746620147</v>
      </c>
      <c r="AO208" s="31">
        <v>-2.1549638511882216</v>
      </c>
      <c r="AP208" s="31">
        <v>3.0282671379277923</v>
      </c>
      <c r="AQ208" s="31">
        <v>1.4873089828929602</v>
      </c>
      <c r="AR208" s="31">
        <v>-1.4671429315986177</v>
      </c>
      <c r="AS208" s="31">
        <v>-0.85034778702013525</v>
      </c>
      <c r="AT208" s="31">
        <v>-1.9179726682212965</v>
      </c>
      <c r="AU208" s="31">
        <v>-1.5956516579954414</v>
      </c>
      <c r="AV208" s="31">
        <v>0.7344644769863482</v>
      </c>
      <c r="AW208" s="31">
        <v>-0.49959559818535443</v>
      </c>
      <c r="AX208" s="31">
        <v>-0.5229201017187044</v>
      </c>
      <c r="AY208" s="31">
        <v>-0.19670970666507379</v>
      </c>
      <c r="AZ208" s="31">
        <v>-1.7549045907025027</v>
      </c>
      <c r="BA208" s="31">
        <v>-0.91374858324057917</v>
      </c>
      <c r="BB208" s="31">
        <v>-2.5519779067645927</v>
      </c>
      <c r="BC208" s="31">
        <v>0.22785122558737941</v>
      </c>
      <c r="BD208" s="31">
        <v>-1.8614368334130913</v>
      </c>
      <c r="BE208" s="31">
        <v>-0.34092282635498383</v>
      </c>
      <c r="BF208" s="31">
        <v>-1.9739680734835605</v>
      </c>
      <c r="BG208" s="31">
        <v>-0.79191076528781146</v>
      </c>
      <c r="BH208" s="31">
        <v>-2.8486361302161929</v>
      </c>
      <c r="BI208" s="31">
        <v>-2.1645337829376641</v>
      </c>
      <c r="BJ208" s="31">
        <v>-2.7192212976548094</v>
      </c>
      <c r="BK208" s="31">
        <v>-0.44235866217505515</v>
      </c>
      <c r="BL208" s="31">
        <v>-1.9636749635976791</v>
      </c>
      <c r="BM208" s="31">
        <v>2.6769238234600059</v>
      </c>
      <c r="BN208" s="31">
        <v>-2.1126980078863378</v>
      </c>
      <c r="BO208" s="31">
        <v>-1.1959568622468233</v>
      </c>
      <c r="BP208" s="31">
        <v>-2.8554624379065841</v>
      </c>
      <c r="BQ208" s="31">
        <v>-1.2964831671529458</v>
      </c>
      <c r="BR208" s="31">
        <v>0.71847635495372097</v>
      </c>
      <c r="BS208" s="31">
        <v>0.51915462763214681</v>
      </c>
      <c r="BT208" s="60"/>
      <c r="BU208" s="60"/>
      <c r="BV208" s="60"/>
      <c r="BW208" s="60"/>
    </row>
    <row r="209" spans="1:144" hidden="1" outlineLevel="1">
      <c r="B209" s="2">
        <v>195</v>
      </c>
      <c r="E209" t="s">
        <v>220</v>
      </c>
      <c r="F209" s="31"/>
      <c r="G209" s="31">
        <f>HLOOKUP($E$3,'2024 Historical'!$C$3:$BC$261,Q209,FALSE)</f>
        <v>0.68422242422629653</v>
      </c>
      <c r="H209" s="31">
        <f t="shared" si="51"/>
        <v>0.7039097035079781</v>
      </c>
      <c r="I209" s="31">
        <f t="shared" si="52"/>
        <v>0.70502806565473242</v>
      </c>
      <c r="J209" s="31">
        <f t="shared" si="52"/>
        <v>0.71583040950731114</v>
      </c>
      <c r="K209" s="31">
        <f t="shared" si="52"/>
        <v>0.71583040950731114</v>
      </c>
      <c r="L209" s="31">
        <f t="shared" si="52"/>
        <v>0.71583040950731114</v>
      </c>
      <c r="M209" s="31">
        <f t="shared" si="52"/>
        <v>0.71583040950731114</v>
      </c>
      <c r="N209" s="31">
        <f t="shared" si="52"/>
        <v>0.71583040950731114</v>
      </c>
      <c r="O209" s="31">
        <f t="shared" ref="O209" si="56">LN(O155/O187)</f>
        <v>0.71583040950731114</v>
      </c>
      <c r="P209" s="171"/>
      <c r="Q209" s="174">
        <v>207</v>
      </c>
      <c r="S209" s="31">
        <v>2.8336249790928094</v>
      </c>
      <c r="T209" s="31">
        <v>-1.7230264557727384</v>
      </c>
      <c r="U209" s="31">
        <v>-4.0040539718701904</v>
      </c>
      <c r="V209" s="31">
        <v>-0.5070316281363636</v>
      </c>
      <c r="W209" s="31">
        <v>-6.7810139818479609E-2</v>
      </c>
      <c r="X209" s="31">
        <v>-1.1815664898844505</v>
      </c>
      <c r="Y209" s="31">
        <v>-2.3630117375182378</v>
      </c>
      <c r="Z209" s="31">
        <v>-3.9692517359593498</v>
      </c>
      <c r="AA209" s="31">
        <v>-1.9325491181389776</v>
      </c>
      <c r="AB209" s="31">
        <v>0.82059495966767615</v>
      </c>
      <c r="AC209" s="31">
        <v>-0.24430799720450982</v>
      </c>
      <c r="AD209" s="31">
        <v>0.29438424448848277</v>
      </c>
      <c r="AE209" s="31">
        <v>-1.5964069143360309</v>
      </c>
      <c r="AF209" s="31">
        <v>-0.9107943227068056</v>
      </c>
      <c r="AG209" s="31">
        <v>-1.0210210651856684</v>
      </c>
      <c r="AH209" s="31">
        <v>-0.96406698725691875</v>
      </c>
      <c r="AI209" s="31">
        <v>-3.1202483755758905</v>
      </c>
      <c r="AJ209" s="31">
        <v>-0.62680665071472896</v>
      </c>
      <c r="AK209" s="31">
        <v>-1.8226281269543427</v>
      </c>
      <c r="AL209" s="31">
        <v>-1.1266408055422994</v>
      </c>
      <c r="AM209" s="31">
        <v>-3.0857418097891913</v>
      </c>
      <c r="AN209" s="31">
        <v>-4.3914474844851146</v>
      </c>
      <c r="AO209" s="31">
        <v>-2.4160163920910089</v>
      </c>
      <c r="AP209" s="31">
        <v>3.2088373304782247</v>
      </c>
      <c r="AQ209" s="31">
        <v>1.5318455113235301</v>
      </c>
      <c r="AR209" s="31">
        <v>-1.577717199798641</v>
      </c>
      <c r="AS209" s="31">
        <v>-0.8759944124749518</v>
      </c>
      <c r="AT209" s="31">
        <v>-1.9136812960761473</v>
      </c>
      <c r="AU209" s="31">
        <v>-1.6494230741433238</v>
      </c>
      <c r="AV209" s="31">
        <v>0.7039097035079781</v>
      </c>
      <c r="AW209" s="31">
        <v>-0.48327480655538579</v>
      </c>
      <c r="AX209" s="31">
        <v>-0.64028267200940903</v>
      </c>
      <c r="AY209" s="31">
        <v>-0.2070723470501267</v>
      </c>
      <c r="AZ209" s="31">
        <v>-1.6738579824176809</v>
      </c>
      <c r="BA209" s="31">
        <v>-1.0752913036957885</v>
      </c>
      <c r="BB209" s="31">
        <v>-2.7007464762452114</v>
      </c>
      <c r="BC209" s="31">
        <v>6.6048690173389518E-2</v>
      </c>
      <c r="BD209" s="31">
        <v>-1.793923089686527</v>
      </c>
      <c r="BE209" s="31">
        <v>-0.3527330730901676</v>
      </c>
      <c r="BF209" s="31">
        <v>-2.1295797852652725</v>
      </c>
      <c r="BG209" s="31">
        <v>-0.97157152453743845</v>
      </c>
      <c r="BH209" s="31">
        <v>-2.9112536202598527</v>
      </c>
      <c r="BI209" s="31">
        <v>-2.7191528923017283</v>
      </c>
      <c r="BJ209" s="31">
        <v>-2.9695930101403571</v>
      </c>
      <c r="BK209" s="31">
        <v>-0.52094271953446714</v>
      </c>
      <c r="BL209" s="31">
        <v>-2.1441765542810796</v>
      </c>
      <c r="BM209" s="31">
        <v>2.7079515597694668</v>
      </c>
      <c r="BN209" s="31">
        <v>-2.3339784962141135</v>
      </c>
      <c r="BO209" s="31">
        <v>-1.4113046022909375</v>
      </c>
      <c r="BP209" s="31">
        <v>-2.675869816119695</v>
      </c>
      <c r="BQ209" s="31">
        <v>-1.2879620752453367</v>
      </c>
      <c r="BR209" s="31">
        <v>0.72931323831285388</v>
      </c>
      <c r="BS209" s="31">
        <v>0.61864596813721495</v>
      </c>
      <c r="BT209" s="60"/>
      <c r="BU209" s="60"/>
      <c r="BV209" s="60"/>
      <c r="BW209" s="60"/>
    </row>
    <row r="210" spans="1:144" hidden="1" outlineLevel="1">
      <c r="B210" s="2">
        <v>196</v>
      </c>
      <c r="E210" t="s">
        <v>225</v>
      </c>
      <c r="F210" s="31"/>
      <c r="G210" s="31">
        <f>HLOOKUP($E$3,'2024 Historical'!$C$3:$BC$261,Q210,FALSE)</f>
        <v>1.4092253048662465E-2</v>
      </c>
      <c r="H210" s="31">
        <f t="shared" si="51"/>
        <v>1.8261417614714445E-2</v>
      </c>
      <c r="I210" s="31">
        <f t="shared" ref="I210:N213" si="57">I206*I206/2</f>
        <v>1.6491731922203275E-2</v>
      </c>
      <c r="J210" s="31">
        <f t="shared" si="57"/>
        <v>1.7966499626519212E-2</v>
      </c>
      <c r="K210" s="31">
        <f t="shared" si="57"/>
        <v>1.9732900762208828E-2</v>
      </c>
      <c r="L210" s="31">
        <f t="shared" si="57"/>
        <v>2.1582111897898434E-2</v>
      </c>
      <c r="M210" s="31">
        <f t="shared" si="57"/>
        <v>2.3514133033588024E-2</v>
      </c>
      <c r="N210" s="31">
        <f t="shared" si="57"/>
        <v>2.5528964169277732E-2</v>
      </c>
      <c r="O210" s="31">
        <f t="shared" ref="O210" si="58">O206*O206/2</f>
        <v>2.7626605304967317E-2</v>
      </c>
      <c r="P210" s="171"/>
      <c r="Q210" s="174">
        <v>208</v>
      </c>
      <c r="S210" s="31">
        <v>5.2237813892648359E-2</v>
      </c>
      <c r="T210" s="31">
        <v>4.1797662303385014E-3</v>
      </c>
      <c r="U210" s="31">
        <v>1.1438143664299041E-2</v>
      </c>
      <c r="V210" s="31">
        <v>2.6611304631180846E-2</v>
      </c>
      <c r="W210" s="31">
        <v>4.0069015244828587E-2</v>
      </c>
      <c r="X210" s="31">
        <v>1.1664988436252979E-2</v>
      </c>
      <c r="Y210" s="31">
        <v>2.326036153813487E-2</v>
      </c>
      <c r="Z210" s="31">
        <v>4.9774351058159055E-2</v>
      </c>
      <c r="AA210" s="31">
        <v>6.0029474869908533E-2</v>
      </c>
      <c r="AB210" s="31">
        <v>5.3785387374756882E-2</v>
      </c>
      <c r="AC210" s="31">
        <v>1.7129139428810426E-2</v>
      </c>
      <c r="AD210" s="31">
        <v>6.0029474869908533E-2</v>
      </c>
      <c r="AE210" s="31">
        <v>6.8235780377444936E-3</v>
      </c>
      <c r="AF210" s="31">
        <v>1.8261417614714445E-2</v>
      </c>
      <c r="AG210" s="31">
        <v>6.0029474869908533E-2</v>
      </c>
      <c r="AH210" s="31">
        <v>1.4069501520217919E-2</v>
      </c>
      <c r="AI210" s="31">
        <v>1.1438143664299041E-2</v>
      </c>
      <c r="AJ210" s="31">
        <v>1.3494886702173874E-2</v>
      </c>
      <c r="AK210" s="31">
        <v>4.0069015244828587E-2</v>
      </c>
      <c r="AL210" s="31">
        <v>4.6013082818040375E-2</v>
      </c>
      <c r="AM210" s="31">
        <v>1.3494886702173874E-2</v>
      </c>
      <c r="AN210" s="31">
        <v>2.5797046541126078E-3</v>
      </c>
      <c r="AO210" s="31">
        <v>2.5797046541126078E-3</v>
      </c>
      <c r="AP210" s="31">
        <v>3.5956921651189029E-2</v>
      </c>
      <c r="AQ210" s="31">
        <v>4.9774351058159055E-2</v>
      </c>
      <c r="AR210" s="31">
        <v>3.3658005493908467E-2</v>
      </c>
      <c r="AS210" s="31">
        <v>6.7383005239112859E-3</v>
      </c>
      <c r="AT210" s="31">
        <v>1.4668916715205878E-2</v>
      </c>
      <c r="AU210" s="31">
        <v>1.6244350309382295E-2</v>
      </c>
      <c r="AV210" s="31">
        <v>1.8261417614714445E-2</v>
      </c>
      <c r="AW210" s="31">
        <v>4.0069015244828587E-2</v>
      </c>
      <c r="AX210" s="31">
        <v>4.2587742356563985E-2</v>
      </c>
      <c r="AY210" s="31">
        <v>1.1664988436252979E-2</v>
      </c>
      <c r="AZ210" s="31">
        <v>1.1664988436252979E-2</v>
      </c>
      <c r="BA210" s="31">
        <v>4.4388471546831544E-3</v>
      </c>
      <c r="BB210" s="31">
        <v>2.0145552912369667E-2</v>
      </c>
      <c r="BC210" s="31">
        <v>4.6013082818040375E-2</v>
      </c>
      <c r="BD210" s="31">
        <v>4.2587742356563985E-2</v>
      </c>
      <c r="BE210" s="31">
        <v>5.2237813892648359E-2</v>
      </c>
      <c r="BF210" s="31">
        <v>6.2035785364574939E-5</v>
      </c>
      <c r="BG210" s="31">
        <v>4.1797662303385014E-3</v>
      </c>
      <c r="BH210" s="31">
        <v>6.2035785364574939E-5</v>
      </c>
      <c r="BI210" s="31">
        <v>1.2219667084715488E-2</v>
      </c>
      <c r="BJ210" s="31">
        <v>1.1438143664299041E-2</v>
      </c>
      <c r="BK210" s="31">
        <v>1.1438143664299041E-2</v>
      </c>
      <c r="BL210" s="31">
        <v>2.4334382313520597E-2</v>
      </c>
      <c r="BM210" s="31">
        <v>5.2237813892648359E-2</v>
      </c>
      <c r="BN210" s="31">
        <v>3.3658005493908467E-2</v>
      </c>
      <c r="BO210" s="31">
        <v>1.1664988436252979E-2</v>
      </c>
      <c r="BP210" s="31">
        <v>1.3270644144529964E-2</v>
      </c>
      <c r="BQ210" s="31">
        <v>1.9577927827286491E-3</v>
      </c>
      <c r="BR210" s="31">
        <v>3.2285695102219417E-2</v>
      </c>
      <c r="BS210" s="31">
        <v>3.2283125830096293E-2</v>
      </c>
      <c r="BT210" s="60"/>
      <c r="BU210" s="60"/>
      <c r="BV210" s="60"/>
      <c r="BW210" s="60"/>
    </row>
    <row r="211" spans="1:144" hidden="1" outlineLevel="1">
      <c r="B211" s="2">
        <v>197</v>
      </c>
      <c r="E211" t="s">
        <v>226</v>
      </c>
      <c r="F211" s="31"/>
      <c r="G211" s="31">
        <f>HLOOKUP($E$3,'2024 Historical'!$C$3:$BC$261,Q211,FALSE)</f>
        <v>0.475781301906883</v>
      </c>
      <c r="H211" s="31">
        <f t="shared" si="51"/>
        <v>0.4811164452387281</v>
      </c>
      <c r="I211" s="31">
        <f t="shared" si="57"/>
        <v>0.48684074926607385</v>
      </c>
      <c r="J211" s="31">
        <f t="shared" si="57"/>
        <v>0.49518146281309322</v>
      </c>
      <c r="K211" s="31">
        <f t="shared" si="57"/>
        <v>0.49518146281309322</v>
      </c>
      <c r="L211" s="31">
        <f t="shared" si="57"/>
        <v>0.49518146281309322</v>
      </c>
      <c r="M211" s="31">
        <f t="shared" si="57"/>
        <v>0.49518146281309322</v>
      </c>
      <c r="N211" s="31">
        <f t="shared" si="57"/>
        <v>0.49518146281309322</v>
      </c>
      <c r="O211" s="31">
        <f t="shared" ref="O211" si="59">O207*O207/2</f>
        <v>0.49518146281309322</v>
      </c>
      <c r="P211" s="171"/>
      <c r="Q211" s="174">
        <v>209</v>
      </c>
      <c r="S211" s="31">
        <v>4.0481868456109451</v>
      </c>
      <c r="T211" s="31">
        <v>1.3056636664576315</v>
      </c>
      <c r="U211" s="31">
        <v>6.7248731342977477</v>
      </c>
      <c r="V211" s="31">
        <v>0.13691647803956009</v>
      </c>
      <c r="W211" s="31">
        <v>4.4190810892245653E-3</v>
      </c>
      <c r="X211" s="31">
        <v>0.25314983044466888</v>
      </c>
      <c r="Y211" s="31">
        <v>2.2288495632323229</v>
      </c>
      <c r="Z211" s="31">
        <v>4.9241960936840439</v>
      </c>
      <c r="AA211" s="31">
        <v>1.2802179328036269</v>
      </c>
      <c r="AB211" s="31">
        <v>0.54711981098602713</v>
      </c>
      <c r="AC211" s="31">
        <v>4.0684589177288621E-5</v>
      </c>
      <c r="AD211" s="31">
        <v>7.1163755643732216E-2</v>
      </c>
      <c r="AE211" s="31">
        <v>0.71833322075295991</v>
      </c>
      <c r="AF211" s="31">
        <v>0.42254525305696533</v>
      </c>
      <c r="AG211" s="31">
        <v>0.23940050942296681</v>
      </c>
      <c r="AH211" s="31">
        <v>0.52032332270929071</v>
      </c>
      <c r="AI211" s="31">
        <v>4.0019801210742827</v>
      </c>
      <c r="AJ211" s="31">
        <v>3.6580042444880626E-2</v>
      </c>
      <c r="AK211" s="31">
        <v>1.392083740019981</v>
      </c>
      <c r="AL211" s="31">
        <v>0.50680777657900633</v>
      </c>
      <c r="AM211" s="31">
        <v>4.9936675431774926</v>
      </c>
      <c r="AN211" s="31">
        <v>7.5771429782405182</v>
      </c>
      <c r="AO211" s="31">
        <v>2.9250337781087108</v>
      </c>
      <c r="AP211" s="31">
        <v>4.9817616480696882</v>
      </c>
      <c r="AQ211" s="31">
        <v>1.586191132859665</v>
      </c>
      <c r="AR211" s="31">
        <v>0.45831416034727146</v>
      </c>
      <c r="AS211" s="31">
        <v>0.32026627512440392</v>
      </c>
      <c r="AT211" s="31">
        <v>1.4565375060926484</v>
      </c>
      <c r="AU211" s="31">
        <v>1.0482328895308675</v>
      </c>
      <c r="AV211" s="31">
        <v>0.4811164452387281</v>
      </c>
      <c r="AW211" s="31">
        <v>5.9704514484942288E-2</v>
      </c>
      <c r="AX211" s="31">
        <v>5.7929035301229941E-2</v>
      </c>
      <c r="AY211" s="31">
        <v>1.8474235075962317E-3</v>
      </c>
      <c r="AZ211" s="31">
        <v>1.6854369762133274</v>
      </c>
      <c r="BA211" s="31">
        <v>0.33641123741242718</v>
      </c>
      <c r="BB211" s="31">
        <v>2.7999824597305722</v>
      </c>
      <c r="BC211" s="31">
        <v>2.9066705245666836E-2</v>
      </c>
      <c r="BD211" s="31">
        <v>1.2517644817024491</v>
      </c>
      <c r="BE211" s="31">
        <v>4.3769781787141583E-7</v>
      </c>
      <c r="BF211" s="31">
        <v>1.4113802943517444</v>
      </c>
      <c r="BG211" s="31">
        <v>0.18989753149816868</v>
      </c>
      <c r="BH211" s="31">
        <v>3.5427698416509501</v>
      </c>
      <c r="BI211" s="31">
        <v>2.7325692035838878</v>
      </c>
      <c r="BJ211" s="31">
        <v>4.6579744222793442</v>
      </c>
      <c r="BK211" s="31">
        <v>4.7050055753196677E-3</v>
      </c>
      <c r="BL211" s="31">
        <v>1.9882330059433884</v>
      </c>
      <c r="BM211" s="31">
        <v>3.2033363281724805</v>
      </c>
      <c r="BN211" s="31">
        <v>0.97498018968849087</v>
      </c>
      <c r="BO211" s="31">
        <v>0.37913410537037345</v>
      </c>
      <c r="BP211" s="31">
        <v>3.5046749429980921</v>
      </c>
      <c r="BQ211" s="31">
        <v>0.43362254445424114</v>
      </c>
      <c r="BR211" s="31">
        <v>0.45341273689794848</v>
      </c>
      <c r="BS211" s="31">
        <v>0.18491969585982801</v>
      </c>
      <c r="BT211" s="60"/>
      <c r="BU211" s="60"/>
      <c r="BV211" s="60"/>
      <c r="BW211" s="60"/>
    </row>
    <row r="212" spans="1:144" hidden="1" outlineLevel="1">
      <c r="B212" s="2">
        <v>198</v>
      </c>
      <c r="E212" t="s">
        <v>227</v>
      </c>
      <c r="F212" s="31"/>
      <c r="G212" s="31">
        <f>HLOOKUP($E$3,'2024 Historical'!$C$3:$BC$261,Q212,FALSE)</f>
        <v>0.26971903397741498</v>
      </c>
      <c r="H212" s="31">
        <f t="shared" si="51"/>
        <v>0.26971903397741498</v>
      </c>
      <c r="I212" s="31">
        <f t="shared" si="57"/>
        <v>0.26971903397741498</v>
      </c>
      <c r="J212" s="31">
        <f t="shared" si="57"/>
        <v>0.26971903397741498</v>
      </c>
      <c r="K212" s="31">
        <f t="shared" si="57"/>
        <v>0.26971903397741498</v>
      </c>
      <c r="L212" s="31">
        <f t="shared" si="57"/>
        <v>0.26971903397741498</v>
      </c>
      <c r="M212" s="31">
        <f t="shared" si="57"/>
        <v>0.26971903397741498</v>
      </c>
      <c r="N212" s="31">
        <f t="shared" si="57"/>
        <v>0.26971903397741498</v>
      </c>
      <c r="O212" s="31">
        <f t="shared" ref="O212" si="60">O208*O208/2</f>
        <v>0.26971903397741498</v>
      </c>
      <c r="P212" s="171"/>
      <c r="Q212" s="174">
        <v>210</v>
      </c>
      <c r="S212" s="31">
        <v>4.1296876236300681</v>
      </c>
      <c r="T212" s="31">
        <v>1.6700084619607518</v>
      </c>
      <c r="U212" s="31">
        <v>6.7640984806599569</v>
      </c>
      <c r="V212" s="31">
        <v>0.10268870821605319</v>
      </c>
      <c r="W212" s="31">
        <v>4.5540940521370688E-3</v>
      </c>
      <c r="X212" s="31">
        <v>0.58556641947122068</v>
      </c>
      <c r="Y212" s="31">
        <v>2.3250623830895525</v>
      </c>
      <c r="Z212" s="31">
        <v>7.1905172235927974</v>
      </c>
      <c r="AA212" s="31">
        <v>1.3780651088411453</v>
      </c>
      <c r="AB212" s="31">
        <v>0.30339164478482566</v>
      </c>
      <c r="AC212" s="31">
        <v>4.3260719053990144E-3</v>
      </c>
      <c r="AD212" s="31">
        <v>0.20692322876231192</v>
      </c>
      <c r="AE212" s="31">
        <v>1.2608392949422063</v>
      </c>
      <c r="AF212" s="31">
        <v>0.43165119359951915</v>
      </c>
      <c r="AG212" s="31">
        <v>0.38556573245143755</v>
      </c>
      <c r="AH212" s="31">
        <v>0.58755017917471997</v>
      </c>
      <c r="AI212" s="31">
        <v>4.2251153409139484</v>
      </c>
      <c r="AJ212" s="31">
        <v>0.13081070638520964</v>
      </c>
      <c r="AK212" s="31">
        <v>1.2007832099898392</v>
      </c>
      <c r="AL212" s="31">
        <v>0.11387531462194468</v>
      </c>
      <c r="AM212" s="31">
        <v>3.7134023948924311</v>
      </c>
      <c r="AN212" s="31">
        <v>7.2535570849843403</v>
      </c>
      <c r="AO212" s="31">
        <v>2.3219345999639858</v>
      </c>
      <c r="AP212" s="31">
        <v>4.5852009293266915</v>
      </c>
      <c r="AQ212" s="31">
        <v>1.1060440052970459</v>
      </c>
      <c r="AR212" s="31">
        <v>1.0762541908698933</v>
      </c>
      <c r="AS212" s="31">
        <v>0.36154567944502064</v>
      </c>
      <c r="AT212" s="31">
        <v>1.8393095780219597</v>
      </c>
      <c r="AU212" s="31">
        <v>1.2730521068318006</v>
      </c>
      <c r="AV212" s="31">
        <v>0.26971903397741498</v>
      </c>
      <c r="AW212" s="31">
        <v>0.12479788086309106</v>
      </c>
      <c r="AX212" s="31">
        <v>0.13672271639075007</v>
      </c>
      <c r="AY212" s="31">
        <v>1.9347354348129685E-2</v>
      </c>
      <c r="AZ212" s="31">
        <v>1.5398450612343593</v>
      </c>
      <c r="BA212" s="31">
        <v>0.41746823668708283</v>
      </c>
      <c r="BB212" s="31">
        <v>3.2562956183072962</v>
      </c>
      <c r="BC212" s="31">
        <v>2.5958090500835432E-2</v>
      </c>
      <c r="BD212" s="31">
        <v>1.7324735423934783</v>
      </c>
      <c r="BE212" s="31">
        <v>5.8114186764935231E-2</v>
      </c>
      <c r="BF212" s="31">
        <v>1.9482749775661996</v>
      </c>
      <c r="BG212" s="31">
        <v>0.3135613300893636</v>
      </c>
      <c r="BH212" s="31">
        <v>4.0573639011865437</v>
      </c>
      <c r="BI212" s="31">
        <v>2.3426032487392172</v>
      </c>
      <c r="BJ212" s="31">
        <v>3.6970822328097528</v>
      </c>
      <c r="BK212" s="31">
        <v>9.7840593000652287E-2</v>
      </c>
      <c r="BL212" s="31">
        <v>1.9280096813301733</v>
      </c>
      <c r="BM212" s="31">
        <v>3.5829605783038683</v>
      </c>
      <c r="BN212" s="31">
        <v>2.23174643626345</v>
      </c>
      <c r="BO212" s="31">
        <v>0.71515640817763348</v>
      </c>
      <c r="BP212" s="31">
        <v>4.0768328671477061</v>
      </c>
      <c r="BQ212" s="31">
        <v>0.8404343013554666</v>
      </c>
      <c r="BR212" s="31">
        <v>0.25810413631379264</v>
      </c>
      <c r="BS212" s="31">
        <v>0.13476076369593651</v>
      </c>
      <c r="BT212" s="60"/>
      <c r="BU212" s="60"/>
      <c r="BV212" s="60"/>
      <c r="BW212" s="60"/>
    </row>
    <row r="213" spans="1:144" hidden="1" outlineLevel="1">
      <c r="B213" s="2">
        <v>199</v>
      </c>
      <c r="E213" t="s">
        <v>228</v>
      </c>
      <c r="F213" s="31"/>
      <c r="G213" s="31">
        <f>HLOOKUP($E$3,'2024 Historical'!$C$3:$BC$261,Q213,FALSE)</f>
        <v>0.23408016290705505</v>
      </c>
      <c r="H213" s="31">
        <f t="shared" si="51"/>
        <v>0.24774443534634483</v>
      </c>
      <c r="I213" s="31">
        <f t="shared" si="57"/>
        <v>0.24853228668042684</v>
      </c>
      <c r="J213" s="31">
        <f t="shared" si="57"/>
        <v>0.25620658758770237</v>
      </c>
      <c r="K213" s="31">
        <f t="shared" si="57"/>
        <v>0.25620658758770237</v>
      </c>
      <c r="L213" s="31">
        <f t="shared" si="57"/>
        <v>0.25620658758770237</v>
      </c>
      <c r="M213" s="31">
        <f t="shared" si="57"/>
        <v>0.25620658758770237</v>
      </c>
      <c r="N213" s="31">
        <f t="shared" si="57"/>
        <v>0.25620658758770237</v>
      </c>
      <c r="O213" s="31">
        <f t="shared" ref="O213" si="61">O209*O209/2</f>
        <v>0.25620658758770237</v>
      </c>
      <c r="P213" s="171"/>
      <c r="Q213" s="174">
        <v>211</v>
      </c>
      <c r="S213" s="31">
        <v>4.0147152610693624</v>
      </c>
      <c r="T213" s="31">
        <v>1.4844100836463823</v>
      </c>
      <c r="U213" s="31">
        <v>8.0162241048247243</v>
      </c>
      <c r="V213" s="31">
        <v>0.12854053596530585</v>
      </c>
      <c r="W213" s="31">
        <v>2.2991075311008767E-3</v>
      </c>
      <c r="X213" s="31">
        <v>0.69804968500893061</v>
      </c>
      <c r="Y213" s="31">
        <v>2.7919122358244803</v>
      </c>
      <c r="Z213" s="31">
        <v>7.8774796717081559</v>
      </c>
      <c r="AA213" s="31">
        <v>1.8673730470098699</v>
      </c>
      <c r="AB213" s="31">
        <v>0.33668804391599755</v>
      </c>
      <c r="AC213" s="31">
        <v>2.9843198749039391E-2</v>
      </c>
      <c r="AD213" s="31">
        <v>4.3331041701527399E-2</v>
      </c>
      <c r="AE213" s="31">
        <v>1.2742575180699438</v>
      </c>
      <c r="AF213" s="31">
        <v>0.41477314913747437</v>
      </c>
      <c r="AG213" s="31">
        <v>0.52124200777643848</v>
      </c>
      <c r="AH213" s="31">
        <v>0.46471257795931598</v>
      </c>
      <c r="AI213" s="31">
        <v>4.8679749626419921</v>
      </c>
      <c r="AJ213" s="31">
        <v>0.19644328869010813</v>
      </c>
      <c r="AK213" s="31">
        <v>1.6609866445825479</v>
      </c>
      <c r="AL213" s="31">
        <v>0.63465975235650063</v>
      </c>
      <c r="AM213" s="31">
        <v>4.760901258340537</v>
      </c>
      <c r="AN213" s="31">
        <v>9.6424055044953203</v>
      </c>
      <c r="AO213" s="31">
        <v>2.918567603426228</v>
      </c>
      <c r="AP213" s="31">
        <v>5.1483185067353094</v>
      </c>
      <c r="AQ213" s="31">
        <v>1.1732753352810237</v>
      </c>
      <c r="AR213" s="31">
        <v>1.2445957812702324</v>
      </c>
      <c r="AS213" s="31">
        <v>0.38368310534366801</v>
      </c>
      <c r="AT213" s="31">
        <v>1.8310880514758416</v>
      </c>
      <c r="AU213" s="31">
        <v>1.3602982387582063</v>
      </c>
      <c r="AV213" s="31">
        <v>0.24774443534634483</v>
      </c>
      <c r="AW213" s="31">
        <v>0.11677726932557278</v>
      </c>
      <c r="AX213" s="31">
        <v>0.20498095003775424</v>
      </c>
      <c r="AY213" s="31">
        <v>2.1439478456424056E-2</v>
      </c>
      <c r="AZ213" s="31">
        <v>1.4009002726516946</v>
      </c>
      <c r="BA213" s="31">
        <v>0.57812569390189428</v>
      </c>
      <c r="BB213" s="31">
        <v>3.6470157644754631</v>
      </c>
      <c r="BC213" s="31">
        <v>2.1812147368102004E-3</v>
      </c>
      <c r="BD213" s="31">
        <v>1.6090800258552276</v>
      </c>
      <c r="BE213" s="31">
        <v>6.2210310425816762E-2</v>
      </c>
      <c r="BF213" s="31">
        <v>2.2675550309052421</v>
      </c>
      <c r="BG213" s="31">
        <v>0.47197561364600116</v>
      </c>
      <c r="BH213" s="31">
        <v>4.237698820738049</v>
      </c>
      <c r="BI213" s="31">
        <v>3.6968962258564271</v>
      </c>
      <c r="BJ213" s="31">
        <v>4.409241322937234</v>
      </c>
      <c r="BK213" s="31">
        <v>0.13569065851798323</v>
      </c>
      <c r="BL213" s="31">
        <v>2.2987465479643419</v>
      </c>
      <c r="BM213" s="31">
        <v>3.6665008250289439</v>
      </c>
      <c r="BN213" s="31">
        <v>2.7237278103949474</v>
      </c>
      <c r="BO213" s="31">
        <v>0.99589034022379053</v>
      </c>
      <c r="BP213" s="31">
        <v>3.5801396364102249</v>
      </c>
      <c r="BQ213" s="31">
        <v>0.82942315363513719</v>
      </c>
      <c r="BR213" s="31">
        <v>0.26594889978919078</v>
      </c>
      <c r="BS213" s="31">
        <v>0.191361416946216</v>
      </c>
      <c r="BT213" s="60"/>
      <c r="BU213" s="60"/>
      <c r="BV213" s="60"/>
      <c r="BW213" s="60"/>
    </row>
    <row r="214" spans="1:144" hidden="1" outlineLevel="1">
      <c r="B214" s="2">
        <v>200</v>
      </c>
      <c r="E214" t="s">
        <v>229</v>
      </c>
      <c r="F214" s="31"/>
      <c r="G214" s="31">
        <f>HLOOKUP($E$3,'2024 Historical'!$C$3:$BC$261,Q214,FALSE)</f>
        <v>-0.16376605878256789</v>
      </c>
      <c r="H214" s="31">
        <f t="shared" si="51"/>
        <v>-0.18746592573383897</v>
      </c>
      <c r="I214" s="31">
        <f t="shared" ref="I214:N214" si="62">I206*I207</f>
        <v>-0.17920766864953822</v>
      </c>
      <c r="J214" s="31">
        <f t="shared" si="62"/>
        <v>-0.1886444016311184</v>
      </c>
      <c r="K214" s="31">
        <f t="shared" si="62"/>
        <v>-0.1977004467873168</v>
      </c>
      <c r="L214" s="31">
        <f t="shared" si="62"/>
        <v>-0.20675649194351514</v>
      </c>
      <c r="M214" s="31">
        <f t="shared" si="62"/>
        <v>-0.21581253709971343</v>
      </c>
      <c r="N214" s="31">
        <f t="shared" si="62"/>
        <v>-0.22486858225591222</v>
      </c>
      <c r="O214" s="31">
        <f t="shared" ref="O214" si="63">O206*O207</f>
        <v>-0.23392462741211048</v>
      </c>
      <c r="P214" s="171"/>
      <c r="Q214" s="174">
        <v>212</v>
      </c>
      <c r="S214" s="31">
        <v>-0.91971393605553631</v>
      </c>
      <c r="T214" s="31">
        <v>0.14774801387821848</v>
      </c>
      <c r="U214" s="31">
        <v>0.55468933659944319</v>
      </c>
      <c r="V214" s="31">
        <v>0.12072325552500836</v>
      </c>
      <c r="W214" s="31">
        <v>-2.6613397192562456E-2</v>
      </c>
      <c r="X214" s="31">
        <v>0.10868283847556549</v>
      </c>
      <c r="Y214" s="31">
        <v>0.4553848774603646</v>
      </c>
      <c r="Z214" s="31">
        <v>0.99014880709163122</v>
      </c>
      <c r="AA214" s="31">
        <v>0.5544395737147253</v>
      </c>
      <c r="AB214" s="31">
        <v>-0.34308629220233933</v>
      </c>
      <c r="AC214" s="31">
        <v>-1.6696011507203131E-3</v>
      </c>
      <c r="AD214" s="31">
        <v>-0.13071989720105712</v>
      </c>
      <c r="AE214" s="31">
        <v>0.14002289511236604</v>
      </c>
      <c r="AF214" s="31">
        <v>0.17568466440971381</v>
      </c>
      <c r="AG214" s="31">
        <v>0.23975893613585533</v>
      </c>
      <c r="AH214" s="31">
        <v>0.17112205912579714</v>
      </c>
      <c r="AI214" s="31">
        <v>0.42790290284837523</v>
      </c>
      <c r="AJ214" s="31">
        <v>4.443618022982513E-2</v>
      </c>
      <c r="AK214" s="31">
        <v>0.47235336179999232</v>
      </c>
      <c r="AL214" s="31">
        <v>0.30541635972263648</v>
      </c>
      <c r="AM214" s="31">
        <v>0.51918774147124558</v>
      </c>
      <c r="AN214" s="31">
        <v>0.2796196774609665</v>
      </c>
      <c r="AO214" s="31">
        <v>0.17373224514549537</v>
      </c>
      <c r="AP214" s="31">
        <v>-0.84647223998082799</v>
      </c>
      <c r="AQ214" s="31">
        <v>-0.56196666909095583</v>
      </c>
      <c r="AR214" s="31">
        <v>0.24840241968953933</v>
      </c>
      <c r="AS214" s="31">
        <v>9.2909642329779468E-2</v>
      </c>
      <c r="AT214" s="31">
        <v>0.29234108414279875</v>
      </c>
      <c r="AU214" s="31">
        <v>0.26098170252610009</v>
      </c>
      <c r="AV214" s="31">
        <v>-0.18746592573383897</v>
      </c>
      <c r="AW214" s="31">
        <v>9.782231036082191E-2</v>
      </c>
      <c r="AX214" s="31">
        <v>9.933915301376553E-2</v>
      </c>
      <c r="AY214" s="31">
        <v>9.2844329612468968E-3</v>
      </c>
      <c r="AZ214" s="31">
        <v>0.28043254331522688</v>
      </c>
      <c r="BA214" s="31">
        <v>7.7285912403014079E-2</v>
      </c>
      <c r="BB214" s="31">
        <v>0.475003978072644</v>
      </c>
      <c r="BC214" s="31">
        <v>-7.3142291889615726E-2</v>
      </c>
      <c r="BD214" s="31">
        <v>0.46177840243061069</v>
      </c>
      <c r="BE214" s="31">
        <v>3.0241942497918558E-4</v>
      </c>
      <c r="BF214" s="31">
        <v>1.8714281712980108E-2</v>
      </c>
      <c r="BG214" s="31">
        <v>5.634633224552197E-2</v>
      </c>
      <c r="BH214" s="31">
        <v>2.9649857301022379E-2</v>
      </c>
      <c r="BI214" s="31">
        <v>0.36546455890409535</v>
      </c>
      <c r="BJ214" s="31">
        <v>0.46164306829697538</v>
      </c>
      <c r="BK214" s="31">
        <v>1.4671950069685259E-2</v>
      </c>
      <c r="BL214" s="31">
        <v>0.43992009317596159</v>
      </c>
      <c r="BM214" s="31">
        <v>-0.81813272015397009</v>
      </c>
      <c r="BN214" s="31">
        <v>0.36230312491606886</v>
      </c>
      <c r="BO214" s="31">
        <v>0.13300518719109453</v>
      </c>
      <c r="BP214" s="31">
        <v>0.43132027084651847</v>
      </c>
      <c r="BQ214" s="31">
        <v>5.8273255888475844E-2</v>
      </c>
      <c r="BR214" s="31">
        <v>-0.24198136605077669</v>
      </c>
      <c r="BS214" s="31">
        <v>-0.15452877803057868</v>
      </c>
      <c r="BT214" s="60"/>
      <c r="BU214" s="60"/>
      <c r="BV214" s="60"/>
      <c r="BW214" s="60"/>
    </row>
    <row r="215" spans="1:144" hidden="1" outlineLevel="1">
      <c r="B215" s="2">
        <v>201</v>
      </c>
      <c r="E215" t="s">
        <v>230</v>
      </c>
      <c r="F215" s="31"/>
      <c r="G215" s="31">
        <f>HLOOKUP($E$3,'2024 Historical'!$C$3:$BC$261,Q215,FALSE)</f>
        <v>-0.12330367194614314</v>
      </c>
      <c r="H215" s="31">
        <f t="shared" si="51"/>
        <v>-0.14036312789474209</v>
      </c>
      <c r="I215" s="31">
        <f t="shared" ref="I215:N215" si="64">I206*I208</f>
        <v>-0.13338866522566548</v>
      </c>
      <c r="J215" s="31">
        <f t="shared" si="64"/>
        <v>-0.13922509720909301</v>
      </c>
      <c r="K215" s="31">
        <f t="shared" si="64"/>
        <v>-0.14590872394966878</v>
      </c>
      <c r="L215" s="31">
        <f t="shared" si="64"/>
        <v>-0.15259235069024449</v>
      </c>
      <c r="M215" s="31">
        <f t="shared" si="64"/>
        <v>-0.15927597743082017</v>
      </c>
      <c r="N215" s="31">
        <f t="shared" si="64"/>
        <v>-0.16595960417139624</v>
      </c>
      <c r="O215" s="31">
        <f t="shared" ref="O215" si="65">O206*O208</f>
        <v>-0.17264323091197192</v>
      </c>
      <c r="P215" s="171"/>
      <c r="Q215" s="174">
        <v>213</v>
      </c>
      <c r="S215" s="31">
        <v>-0.92892594649511384</v>
      </c>
      <c r="T215" s="31">
        <v>0.16709572075529749</v>
      </c>
      <c r="U215" s="31">
        <v>0.55630470133284138</v>
      </c>
      <c r="V215" s="31">
        <v>0.10455009319019921</v>
      </c>
      <c r="W215" s="31">
        <v>-2.7016888347954758E-2</v>
      </c>
      <c r="X215" s="31">
        <v>0.16529519668508036</v>
      </c>
      <c r="Y215" s="31">
        <v>0.46510984349669671</v>
      </c>
      <c r="Z215" s="31">
        <v>1.1965004447585417</v>
      </c>
      <c r="AA215" s="31">
        <v>0.57523742861631422</v>
      </c>
      <c r="AB215" s="31">
        <v>-0.25548414542602432</v>
      </c>
      <c r="AC215" s="31">
        <v>1.7216490797678754E-2</v>
      </c>
      <c r="AD215" s="31">
        <v>-0.22290350164129355</v>
      </c>
      <c r="AE215" s="31">
        <v>0.18550941024209947</v>
      </c>
      <c r="AF215" s="31">
        <v>0.17756759513166556</v>
      </c>
      <c r="AG215" s="31">
        <v>0.30427164473142382</v>
      </c>
      <c r="AH215" s="31">
        <v>0.18184100900625286</v>
      </c>
      <c r="AI215" s="31">
        <v>0.43967022308820303</v>
      </c>
      <c r="AJ215" s="31">
        <v>8.4030367417969487E-2</v>
      </c>
      <c r="AK215" s="31">
        <v>0.43869898904290661</v>
      </c>
      <c r="AL215" s="31">
        <v>0.14477229407079165</v>
      </c>
      <c r="AM215" s="31">
        <v>0.44771394706287398</v>
      </c>
      <c r="AN215" s="31">
        <v>0.27358388089217234</v>
      </c>
      <c r="AO215" s="31">
        <v>0.1547889594780221</v>
      </c>
      <c r="AP215" s="31">
        <v>-0.81208302671773402</v>
      </c>
      <c r="AQ215" s="31">
        <v>-0.46926590588035477</v>
      </c>
      <c r="AR215" s="31">
        <v>0.38065506416776268</v>
      </c>
      <c r="AS215" s="31">
        <v>9.8715823275141557E-2</v>
      </c>
      <c r="AT215" s="31">
        <v>0.32851592968064486</v>
      </c>
      <c r="AU215" s="31">
        <v>0.28761018330700977</v>
      </c>
      <c r="AV215" s="31">
        <v>-0.14036312789474209</v>
      </c>
      <c r="AW215" s="31">
        <v>0.14142882578633675</v>
      </c>
      <c r="AX215" s="31">
        <v>0.15261339154790882</v>
      </c>
      <c r="AY215" s="31">
        <v>3.0045742776175235E-2</v>
      </c>
      <c r="AZ215" s="31">
        <v>0.26804682302105398</v>
      </c>
      <c r="BA215" s="31">
        <v>8.6094777880869194E-2</v>
      </c>
      <c r="BB215" s="31">
        <v>0.51224945359434837</v>
      </c>
      <c r="BC215" s="31">
        <v>-6.9120525692825216E-2</v>
      </c>
      <c r="BD215" s="31">
        <v>0.54325734919287449</v>
      </c>
      <c r="BE215" s="31">
        <v>0.11019542772273802</v>
      </c>
      <c r="BF215" s="31">
        <v>2.1987520855200463E-2</v>
      </c>
      <c r="BG215" s="31">
        <v>7.2404780467799107E-2</v>
      </c>
      <c r="BH215" s="31">
        <v>3.1730222572177641E-2</v>
      </c>
      <c r="BI215" s="31">
        <v>0.33838340273226275</v>
      </c>
      <c r="BJ215" s="31">
        <v>0.41127974770273057</v>
      </c>
      <c r="BK215" s="31">
        <v>6.6906345257880348E-2</v>
      </c>
      <c r="BL215" s="31">
        <v>0.43320630046045011</v>
      </c>
      <c r="BM215" s="31">
        <v>-0.86525378444507994</v>
      </c>
      <c r="BN215" s="31">
        <v>0.54814645419911578</v>
      </c>
      <c r="BO215" s="31">
        <v>0.18267228833629157</v>
      </c>
      <c r="BP215" s="31">
        <v>0.46519758476002865</v>
      </c>
      <c r="BQ215" s="31">
        <v>8.1126967391893234E-2</v>
      </c>
      <c r="BR215" s="31">
        <v>-0.18257131702048696</v>
      </c>
      <c r="BS215" s="31">
        <v>-0.13191662050485967</v>
      </c>
      <c r="BT215" s="60"/>
      <c r="BU215" s="60"/>
      <c r="BV215" s="60"/>
      <c r="BW215" s="60"/>
    </row>
    <row r="216" spans="1:144" hidden="1" outlineLevel="1">
      <c r="B216" s="2">
        <v>202</v>
      </c>
      <c r="E216" t="s">
        <v>231</v>
      </c>
      <c r="F216" s="31"/>
      <c r="G216" s="31">
        <f>HLOOKUP($E$3,'2024 Historical'!$C$3:$BC$261,Q216,FALSE)</f>
        <v>-0.11486891466986798</v>
      </c>
      <c r="H216" s="31">
        <f t="shared" si="51"/>
        <v>-0.13452382087320039</v>
      </c>
      <c r="I216" s="31">
        <f t="shared" ref="I216:N216" si="66">I206*I209</f>
        <v>-0.12804261549883728</v>
      </c>
      <c r="J216" s="31">
        <f t="shared" si="66"/>
        <v>-0.13569282309991515</v>
      </c>
      <c r="K216" s="31">
        <f t="shared" si="66"/>
        <v>-0.14220687982643168</v>
      </c>
      <c r="L216" s="31">
        <f t="shared" si="66"/>
        <v>-0.14872093655294816</v>
      </c>
      <c r="M216" s="31">
        <f t="shared" si="66"/>
        <v>-0.15523499327946461</v>
      </c>
      <c r="N216" s="31">
        <f t="shared" si="66"/>
        <v>-0.16174905000598144</v>
      </c>
      <c r="O216" s="31">
        <f t="shared" ref="O216" si="67">O206*O209</f>
        <v>-0.16826310673249786</v>
      </c>
      <c r="P216" s="171"/>
      <c r="Q216" s="174">
        <v>214</v>
      </c>
      <c r="S216" s="31">
        <v>-0.9159038129404562</v>
      </c>
      <c r="T216" s="31">
        <v>0.15753713390307822</v>
      </c>
      <c r="U216" s="31">
        <v>0.60560952091657927</v>
      </c>
      <c r="V216" s="31">
        <v>0.1169723276681799</v>
      </c>
      <c r="W216" s="31">
        <v>1.919614281184439E-2</v>
      </c>
      <c r="X216" s="31">
        <v>0.18047428075556041</v>
      </c>
      <c r="Y216" s="31">
        <v>0.50967004223524803</v>
      </c>
      <c r="Z216" s="31">
        <v>1.2523520888841337</v>
      </c>
      <c r="AA216" s="31">
        <v>0.66961906603149679</v>
      </c>
      <c r="AB216" s="31">
        <v>-0.26913860270478546</v>
      </c>
      <c r="AC216" s="31">
        <v>4.5218947903461731E-2</v>
      </c>
      <c r="AD216" s="31">
        <v>-0.10200273876536449</v>
      </c>
      <c r="AE216" s="31">
        <v>0.18649392070234219</v>
      </c>
      <c r="AF216" s="31">
        <v>0.17406143388780476</v>
      </c>
      <c r="AG216" s="31">
        <v>0.35377893666501053</v>
      </c>
      <c r="AH216" s="31">
        <v>0.16171919270220197</v>
      </c>
      <c r="AI216" s="31">
        <v>0.47193472843989709</v>
      </c>
      <c r="AJ216" s="31">
        <v>0.10297533538232237</v>
      </c>
      <c r="AK216" s="31">
        <v>0.51596162331411743</v>
      </c>
      <c r="AL216" s="31">
        <v>0.3417756676327714</v>
      </c>
      <c r="AM216" s="31">
        <v>0.50694308588456982</v>
      </c>
      <c r="AN216" s="31">
        <v>0.31543340569310413</v>
      </c>
      <c r="AO216" s="31">
        <v>0.17354010982940998</v>
      </c>
      <c r="AP216" s="31">
        <v>-0.86050609569496495</v>
      </c>
      <c r="AQ216" s="31">
        <v>-0.48331777714525231</v>
      </c>
      <c r="AR216" s="31">
        <v>0.40934392211776532</v>
      </c>
      <c r="AS216" s="31">
        <v>0.10169310831621084</v>
      </c>
      <c r="AT216" s="31">
        <v>0.3277808909946261</v>
      </c>
      <c r="AU216" s="31">
        <v>0.29730227793021741</v>
      </c>
      <c r="AV216" s="31">
        <v>-0.13452382087320039</v>
      </c>
      <c r="AW216" s="31">
        <v>0.13680862816146983</v>
      </c>
      <c r="AX216" s="31">
        <v>0.18686546912912072</v>
      </c>
      <c r="AY216" s="31">
        <v>3.1628548387397197E-2</v>
      </c>
      <c r="AZ216" s="31">
        <v>0.25566763957001415</v>
      </c>
      <c r="BA216" s="31">
        <v>0.10131557809982919</v>
      </c>
      <c r="BB216" s="31">
        <v>0.54211123971187591</v>
      </c>
      <c r="BC216" s="31">
        <v>-2.0036408293781387E-2</v>
      </c>
      <c r="BD216" s="31">
        <v>0.52355357155582749</v>
      </c>
      <c r="BE216" s="31">
        <v>0.1140128171431212</v>
      </c>
      <c r="BF216" s="31">
        <v>2.3720839546660207E-2</v>
      </c>
      <c r="BG216" s="31">
        <v>8.8831249714519889E-2</v>
      </c>
      <c r="BH216" s="31">
        <v>3.242770263111576E-2</v>
      </c>
      <c r="BI216" s="31">
        <v>0.42508747865213203</v>
      </c>
      <c r="BJ216" s="31">
        <v>0.44914824146297194</v>
      </c>
      <c r="BK216" s="31">
        <v>7.879211244869716E-2</v>
      </c>
      <c r="BL216" s="31">
        <v>0.47302675332395311</v>
      </c>
      <c r="BM216" s="31">
        <v>-0.87528278341368893</v>
      </c>
      <c r="BN216" s="31">
        <v>0.60555840546122197</v>
      </c>
      <c r="BO216" s="31">
        <v>0.21556483296202616</v>
      </c>
      <c r="BP216" s="31">
        <v>0.43593925770697456</v>
      </c>
      <c r="BQ216" s="31">
        <v>8.0593763133753896E-2</v>
      </c>
      <c r="BR216" s="31">
        <v>-0.18532506674882943</v>
      </c>
      <c r="BS216" s="31">
        <v>-0.1571972608196493</v>
      </c>
      <c r="BT216" s="60"/>
      <c r="BU216" s="60"/>
      <c r="BV216" s="60"/>
      <c r="BW216" s="60"/>
    </row>
    <row r="217" spans="1:144" hidden="1" outlineLevel="1">
      <c r="B217" s="2">
        <v>203</v>
      </c>
      <c r="E217" t="s">
        <v>232</v>
      </c>
      <c r="F217" s="31"/>
      <c r="G217" s="31">
        <f>HLOOKUP($E$3,'2024 Historical'!$C$3:$BC$261,Q217,FALSE)</f>
        <v>0.7164559250500796</v>
      </c>
      <c r="H217" s="31">
        <f t="shared" si="51"/>
        <v>0.72046169319523889</v>
      </c>
      <c r="I217" s="31">
        <f t="shared" ref="I217:N217" si="68">I207*I208</f>
        <v>0.72473503183683996</v>
      </c>
      <c r="J217" s="31">
        <f t="shared" si="68"/>
        <v>0.73091686474857254</v>
      </c>
      <c r="K217" s="31">
        <f t="shared" si="68"/>
        <v>0.73091686474857254</v>
      </c>
      <c r="L217" s="31">
        <f t="shared" si="68"/>
        <v>0.73091686474857254</v>
      </c>
      <c r="M217" s="31">
        <f t="shared" si="68"/>
        <v>0.73091686474857254</v>
      </c>
      <c r="N217" s="31">
        <f t="shared" si="68"/>
        <v>0.73091686474857254</v>
      </c>
      <c r="O217" s="31">
        <f t="shared" ref="O217" si="69">O207*O208</f>
        <v>0.73091686474857254</v>
      </c>
      <c r="P217" s="171"/>
      <c r="Q217" s="174">
        <v>215</v>
      </c>
      <c r="S217" s="31">
        <v>8.1774683403756612</v>
      </c>
      <c r="T217" s="31">
        <v>2.9532824934021771</v>
      </c>
      <c r="U217" s="31">
        <v>13.488914582031329</v>
      </c>
      <c r="V217" s="31">
        <v>0.23714785483637874</v>
      </c>
      <c r="W217" s="31">
        <v>8.9721593620151422E-3</v>
      </c>
      <c r="X217" s="31">
        <v>0.77002867427968258</v>
      </c>
      <c r="Y217" s="31">
        <v>4.5528954642236412</v>
      </c>
      <c r="Z217" s="31">
        <v>11.900843133826022</v>
      </c>
      <c r="AA217" s="31">
        <v>2.6564816317147133</v>
      </c>
      <c r="AB217" s="31">
        <v>0.81484128356242158</v>
      </c>
      <c r="AC217" s="31">
        <v>-8.3905770533991065E-4</v>
      </c>
      <c r="AD217" s="31">
        <v>0.24269679922613949</v>
      </c>
      <c r="AE217" s="31">
        <v>1.9033683317610663</v>
      </c>
      <c r="AF217" s="31">
        <v>0.8541479095141542</v>
      </c>
      <c r="AG217" s="31">
        <v>0.60763354997864782</v>
      </c>
      <c r="AH217" s="31">
        <v>1.1058319248179254</v>
      </c>
      <c r="AI217" s="31">
        <v>8.2240689694538958</v>
      </c>
      <c r="AJ217" s="31">
        <v>0.13834827345241119</v>
      </c>
      <c r="AK217" s="31">
        <v>2.5858002876601693</v>
      </c>
      <c r="AL217" s="31">
        <v>0.48047016561190387</v>
      </c>
      <c r="AM217" s="31">
        <v>8.6124321800829069</v>
      </c>
      <c r="AN217" s="31">
        <v>14.827169538891212</v>
      </c>
      <c r="AO217" s="31">
        <v>5.21219229708728</v>
      </c>
      <c r="AP217" s="31">
        <v>9.5587401133022141</v>
      </c>
      <c r="AQ217" s="31">
        <v>2.6490731917066865</v>
      </c>
      <c r="AR217" s="31">
        <v>1.4046530330423483</v>
      </c>
      <c r="AS217" s="31">
        <v>0.68056120384041441</v>
      </c>
      <c r="AT217" s="31">
        <v>3.2735444922618218</v>
      </c>
      <c r="AU217" s="31">
        <v>2.3103723409594887</v>
      </c>
      <c r="AV217" s="31">
        <v>0.72046169319523889</v>
      </c>
      <c r="AW217" s="31">
        <v>0.17263831423737341</v>
      </c>
      <c r="AX217" s="31">
        <v>0.1779911802790218</v>
      </c>
      <c r="AY217" s="31">
        <v>1.1957049340456691E-2</v>
      </c>
      <c r="AZ217" s="31">
        <v>3.2219942916422832</v>
      </c>
      <c r="BA217" s="31">
        <v>0.74950918896111085</v>
      </c>
      <c r="BB217" s="31">
        <v>6.039063044863151</v>
      </c>
      <c r="BC217" s="31">
        <v>5.4936915287559701E-2</v>
      </c>
      <c r="BD217" s="31">
        <v>2.9452666065111175</v>
      </c>
      <c r="BE217" s="31">
        <v>3.189761918036145E-4</v>
      </c>
      <c r="BF217" s="31">
        <v>3.316478199123595</v>
      </c>
      <c r="BG217" s="31">
        <v>0.48803492726341868</v>
      </c>
      <c r="BH217" s="31">
        <v>7.5826925206622828</v>
      </c>
      <c r="BI217" s="31">
        <v>5.0601681765413096</v>
      </c>
      <c r="BJ217" s="31">
        <v>8.2996179375899555</v>
      </c>
      <c r="BK217" s="31">
        <v>4.2911095794008869E-2</v>
      </c>
      <c r="BL217" s="31">
        <v>3.9157796077915541</v>
      </c>
      <c r="BM217" s="31">
        <v>6.7756705300333673</v>
      </c>
      <c r="BN217" s="31">
        <v>2.9501922403563818</v>
      </c>
      <c r="BO217" s="31">
        <v>1.0414224599350961</v>
      </c>
      <c r="BP217" s="31">
        <v>7.5598872997641005</v>
      </c>
      <c r="BQ217" s="31">
        <v>1.2073628455445859</v>
      </c>
      <c r="BR217" s="31">
        <v>0.68418624029051589</v>
      </c>
      <c r="BS217" s="31">
        <v>0.315720885824747</v>
      </c>
      <c r="BT217" s="60"/>
      <c r="BU217" s="60"/>
      <c r="BV217" s="60"/>
      <c r="BW217" s="60"/>
    </row>
    <row r="218" spans="1:144" hidden="1" outlineLevel="1">
      <c r="B218" s="2">
        <v>204</v>
      </c>
      <c r="E218" t="s">
        <v>233</v>
      </c>
      <c r="F218" s="31"/>
      <c r="G218" s="31">
        <f>HLOOKUP($E$3,'2024 Historical'!$C$3:$BC$261,Q218,FALSE)</f>
        <v>0.66744577205491062</v>
      </c>
      <c r="H218" s="31">
        <f t="shared" si="51"/>
        <v>0.69048945556470109</v>
      </c>
      <c r="I218" s="31">
        <f t="shared" ref="I218:N218" si="70">I207*I209</f>
        <v>0.69568856441459392</v>
      </c>
      <c r="J218" s="31">
        <f t="shared" si="70"/>
        <v>0.71237280359101118</v>
      </c>
      <c r="K218" s="31">
        <f t="shared" si="70"/>
        <v>0.71237280359101118</v>
      </c>
      <c r="L218" s="31">
        <f t="shared" si="70"/>
        <v>0.71237280359101118</v>
      </c>
      <c r="M218" s="31">
        <f t="shared" si="70"/>
        <v>0.71237280359101118</v>
      </c>
      <c r="N218" s="31">
        <f t="shared" si="70"/>
        <v>0.71237280359101118</v>
      </c>
      <c r="O218" s="31">
        <f t="shared" ref="O218" si="71">O207*O209</f>
        <v>0.71237280359101118</v>
      </c>
      <c r="P218" s="171"/>
      <c r="Q218" s="174">
        <v>216</v>
      </c>
      <c r="S218" s="31">
        <v>8.0628326309640101</v>
      </c>
      <c r="T218" s="31">
        <v>2.7843421573796672</v>
      </c>
      <c r="U218" s="31">
        <v>14.684425779858849</v>
      </c>
      <c r="V218" s="31">
        <v>0.26532483841274324</v>
      </c>
      <c r="W218" s="31">
        <v>-6.3749329762066249E-3</v>
      </c>
      <c r="X218" s="31">
        <v>0.8407405293001291</v>
      </c>
      <c r="Y218" s="31">
        <v>4.9890890420598311</v>
      </c>
      <c r="Z218" s="31">
        <v>12.456364578399393</v>
      </c>
      <c r="AA218" s="31">
        <v>3.0923418064736543</v>
      </c>
      <c r="AB218" s="31">
        <v>0.85839081763163283</v>
      </c>
      <c r="AC218" s="31">
        <v>-2.2037770130762697E-3</v>
      </c>
      <c r="AD218" s="31">
        <v>0.11106033789676432</v>
      </c>
      <c r="AE218" s="31">
        <v>1.9134696308265315</v>
      </c>
      <c r="AF218" s="31">
        <v>0.83728233055171664</v>
      </c>
      <c r="AG218" s="31">
        <v>0.70650011236893484</v>
      </c>
      <c r="AH218" s="31">
        <v>0.98346488024451917</v>
      </c>
      <c r="AI218" s="31">
        <v>8.8275792900161658</v>
      </c>
      <c r="AJ218" s="31">
        <v>0.16953942123643212</v>
      </c>
      <c r="AK218" s="31">
        <v>3.041205353351669</v>
      </c>
      <c r="AL218" s="31">
        <v>1.1342847931202831</v>
      </c>
      <c r="AM218" s="31">
        <v>9.75179123854649</v>
      </c>
      <c r="AN218" s="31">
        <v>17.095249066537104</v>
      </c>
      <c r="AO218" s="31">
        <v>5.8435978039955847</v>
      </c>
      <c r="AP218" s="31">
        <v>10.128710814096999</v>
      </c>
      <c r="AQ218" s="31">
        <v>2.7283980158515804</v>
      </c>
      <c r="AR218" s="31">
        <v>1.510517620505796</v>
      </c>
      <c r="AS218" s="31">
        <v>0.70108703875219613</v>
      </c>
      <c r="AT218" s="31">
        <v>3.266220092971488</v>
      </c>
      <c r="AU218" s="31">
        <v>2.3882289282539602</v>
      </c>
      <c r="AV218" s="31">
        <v>0.69048945556470109</v>
      </c>
      <c r="AW218" s="31">
        <v>0.16699856487959011</v>
      </c>
      <c r="AX218" s="31">
        <v>0.21793897027210821</v>
      </c>
      <c r="AY218" s="31">
        <v>1.2586945060816111E-2</v>
      </c>
      <c r="AZ218" s="31">
        <v>3.0731932054555231</v>
      </c>
      <c r="BA218" s="31">
        <v>0.88201582767080622</v>
      </c>
      <c r="BB218" s="31">
        <v>6.3911126326774061</v>
      </c>
      <c r="BC218" s="31">
        <v>1.5924914547006758E-2</v>
      </c>
      <c r="BD218" s="31">
        <v>2.8384426889281613</v>
      </c>
      <c r="BE218" s="31">
        <v>3.3002616334153499E-4</v>
      </c>
      <c r="BF218" s="31">
        <v>3.5779225743315459</v>
      </c>
      <c r="BG218" s="31">
        <v>0.59875538898187464</v>
      </c>
      <c r="BH218" s="31">
        <v>7.7493719952291764</v>
      </c>
      <c r="BI218" s="31">
        <v>6.3567365135329554</v>
      </c>
      <c r="BJ218" s="31">
        <v>9.063803462983687</v>
      </c>
      <c r="BK218" s="31">
        <v>5.0534158936145691E-2</v>
      </c>
      <c r="BL218" s="31">
        <v>4.2757192419339836</v>
      </c>
      <c r="BM218" s="31">
        <v>6.8542060926381803</v>
      </c>
      <c r="BN218" s="31">
        <v>3.2591904867550676</v>
      </c>
      <c r="BO218" s="31">
        <v>1.2289442512787041</v>
      </c>
      <c r="BP218" s="31">
        <v>7.0844126577045792</v>
      </c>
      <c r="BQ218" s="31">
        <v>1.1994274939462228</v>
      </c>
      <c r="BR218" s="31">
        <v>0.69450592086292606</v>
      </c>
      <c r="BS218" s="31">
        <v>0.37622596944389686</v>
      </c>
      <c r="BT218" s="60"/>
      <c r="BU218" s="60"/>
      <c r="BV218" s="60"/>
      <c r="BW218" s="60"/>
    </row>
    <row r="219" spans="1:144" hidden="1" outlineLevel="1">
      <c r="B219" s="2">
        <v>205</v>
      </c>
      <c r="E219" t="s">
        <v>234</v>
      </c>
      <c r="F219" s="31"/>
      <c r="G219" s="31">
        <f>HLOOKUP($E$3,'2024 Historical'!$C$3:$BC$261,Q219,FALSE)</f>
        <v>0.50253706495169814</v>
      </c>
      <c r="H219" s="31">
        <f t="shared" si="51"/>
        <v>0.51699667223260259</v>
      </c>
      <c r="I219" s="31">
        <f t="shared" ref="I219:N219" si="72">I208*I209</f>
        <v>0.51781806950179976</v>
      </c>
      <c r="J219" s="31">
        <f t="shared" si="72"/>
        <v>0.52575200732971072</v>
      </c>
      <c r="K219" s="31">
        <f t="shared" si="72"/>
        <v>0.52575200732971072</v>
      </c>
      <c r="L219" s="31">
        <f t="shared" si="72"/>
        <v>0.52575200732971072</v>
      </c>
      <c r="M219" s="31">
        <f t="shared" si="72"/>
        <v>0.52575200732971072</v>
      </c>
      <c r="N219" s="31">
        <f t="shared" si="72"/>
        <v>0.52575200732971072</v>
      </c>
      <c r="O219" s="31">
        <f t="shared" ref="O219" si="73">O208*O209</f>
        <v>0.52575200732971072</v>
      </c>
      <c r="P219" s="171"/>
      <c r="Q219" s="174">
        <v>217</v>
      </c>
      <c r="S219" s="31">
        <v>8.143591327181614</v>
      </c>
      <c r="T219" s="31">
        <v>3.148953731453878</v>
      </c>
      <c r="U219" s="31">
        <v>14.727189723511358</v>
      </c>
      <c r="V219" s="31">
        <v>0.22977956037625613</v>
      </c>
      <c r="W219" s="31">
        <v>-6.4715846382814293E-3</v>
      </c>
      <c r="X219" s="31">
        <v>1.2786781528808457</v>
      </c>
      <c r="Y219" s="31">
        <v>5.0956334704933193</v>
      </c>
      <c r="Z219" s="31">
        <v>15.052329156369074</v>
      </c>
      <c r="AA219" s="31">
        <v>3.2083401573241432</v>
      </c>
      <c r="AB219" s="31">
        <v>0.63921307690960172</v>
      </c>
      <c r="AC219" s="31">
        <v>2.2724772709574747E-2</v>
      </c>
      <c r="AD219" s="31">
        <v>0.18938003120196628</v>
      </c>
      <c r="AE219" s="31">
        <v>2.5350613015531702</v>
      </c>
      <c r="AF219" s="31">
        <v>0.84625604848230696</v>
      </c>
      <c r="AG219" s="31">
        <v>0.89660037143150995</v>
      </c>
      <c r="AH219" s="31">
        <v>1.0450683392864644</v>
      </c>
      <c r="AI219" s="31">
        <v>9.0703375226820935</v>
      </c>
      <c r="AJ219" s="31">
        <v>0.32060496164711305</v>
      </c>
      <c r="AK219" s="31">
        <v>2.8245246501541348</v>
      </c>
      <c r="AL219" s="31">
        <v>0.53766933696271724</v>
      </c>
      <c r="AM219" s="31">
        <v>8.4093143916892856</v>
      </c>
      <c r="AN219" s="31">
        <v>16.726235531454652</v>
      </c>
      <c r="AO219" s="31">
        <v>5.2064279888343128</v>
      </c>
      <c r="AP219" s="31">
        <v>9.7172166388431513</v>
      </c>
      <c r="AQ219" s="31">
        <v>2.278327589395746</v>
      </c>
      <c r="AR219" s="31">
        <v>2.3147366377461402</v>
      </c>
      <c r="AS219" s="31">
        <v>0.74489991009007883</v>
      </c>
      <c r="AT219" s="31">
        <v>3.6703884215603573</v>
      </c>
      <c r="AU219" s="31">
        <v>2.6319046629927323</v>
      </c>
      <c r="AV219" s="31">
        <v>0.51699667223260259</v>
      </c>
      <c r="AW219" s="31">
        <v>0.24144196606894941</v>
      </c>
      <c r="AX219" s="31">
        <v>0.33481667997588399</v>
      </c>
      <c r="AY219" s="31">
        <v>4.0733140646678781E-2</v>
      </c>
      <c r="AZ219" s="31">
        <v>2.9374610575288171</v>
      </c>
      <c r="BA219" s="31">
        <v>0.98254590532294206</v>
      </c>
      <c r="BB219" s="31">
        <v>6.8922453391501044</v>
      </c>
      <c r="BC219" s="31">
        <v>1.5049275004447905E-2</v>
      </c>
      <c r="BD219" s="31">
        <v>3.3392745154527179</v>
      </c>
      <c r="BE219" s="31">
        <v>0.12025475622677903</v>
      </c>
      <c r="BF219" s="31">
        <v>4.2037225060496244</v>
      </c>
      <c r="BG219" s="31">
        <v>0.76939794952828855</v>
      </c>
      <c r="BH219" s="31">
        <v>8.2931022468949092</v>
      </c>
      <c r="BI219" s="31">
        <v>5.8856982963597506</v>
      </c>
      <c r="BJ219" s="31">
        <v>8.0749805585405134</v>
      </c>
      <c r="BK219" s="31">
        <v>0.23044352448310185</v>
      </c>
      <c r="BL219" s="31">
        <v>4.2104658171748959</v>
      </c>
      <c r="BM219" s="31">
        <v>7.2489800431225673</v>
      </c>
      <c r="BN219" s="31">
        <v>4.9309917194011081</v>
      </c>
      <c r="BO219" s="31">
        <v>1.6878594238303704</v>
      </c>
      <c r="BP219" s="31">
        <v>7.640845748657787</v>
      </c>
      <c r="BQ219" s="31">
        <v>1.6698211504869547</v>
      </c>
      <c r="BR219" s="31">
        <v>0.52399431708251365</v>
      </c>
      <c r="BS219" s="31">
        <v>0.32117291722440477</v>
      </c>
      <c r="BT219" s="60"/>
      <c r="BU219" s="60"/>
      <c r="BV219" s="60"/>
      <c r="BW219" s="60"/>
    </row>
    <row r="220" spans="1:144" hidden="1" outlineLevel="1">
      <c r="B220" s="2">
        <v>206</v>
      </c>
      <c r="E220" t="s">
        <v>221</v>
      </c>
      <c r="F220" s="31"/>
      <c r="G220" s="31">
        <f>HLOOKUP($E$3,'2024 Historical'!$C$3:$BC$261,Q220,FALSE)</f>
        <v>3.8109564717590257E-2</v>
      </c>
      <c r="H220" s="31">
        <f t="shared" si="51"/>
        <v>4.2657389977479004E-2</v>
      </c>
      <c r="I220" s="31">
        <f t="shared" ref="I220:N220" si="74">LN(I156/I198)</f>
        <v>4.682320052401294E-2</v>
      </c>
      <c r="J220" s="31">
        <f t="shared" si="74"/>
        <v>5.0653221783631894E-2</v>
      </c>
      <c r="K220" s="31">
        <f t="shared" si="74"/>
        <v>5.418650578778491E-2</v>
      </c>
      <c r="L220" s="31">
        <f t="shared" si="74"/>
        <v>5.745627148122022E-2</v>
      </c>
      <c r="M220" s="31">
        <f t="shared" si="74"/>
        <v>6.0490955182475922E-2</v>
      </c>
      <c r="N220" s="31">
        <f t="shared" si="74"/>
        <v>6.3315041816093168E-2</v>
      </c>
      <c r="O220" s="31">
        <f t="shared" ref="O220" si="75">LN(O156/O198)</f>
        <v>6.5949728524530654E-2</v>
      </c>
      <c r="P220" s="171"/>
      <c r="Q220" s="174">
        <v>218</v>
      </c>
      <c r="S220" s="31">
        <v>2.3629144299432485</v>
      </c>
      <c r="T220" s="31">
        <v>-0.3434753065600219</v>
      </c>
      <c r="U220" s="31">
        <v>-3.3869476128127016</v>
      </c>
      <c r="V220" s="31">
        <v>-1.1264771197789425</v>
      </c>
      <c r="W220" s="31">
        <v>-0.5776757957254155</v>
      </c>
      <c r="X220" s="31">
        <v>-0.85084347167221941</v>
      </c>
      <c r="Y220" s="31">
        <v>-2.8902057659691609</v>
      </c>
      <c r="Z220" s="31">
        <v>-4.4409487608382925</v>
      </c>
      <c r="AA220" s="31">
        <v>-2.8658557905461803</v>
      </c>
      <c r="AB220" s="31">
        <v>0.24186997127097598</v>
      </c>
      <c r="AC220" s="31">
        <v>-0.43038391527828429</v>
      </c>
      <c r="AD220" s="31">
        <v>-8.8674753187985247E-2</v>
      </c>
      <c r="AE220" s="31">
        <v>-2.0538659439073674</v>
      </c>
      <c r="AF220" s="31">
        <v>-1.799436510191891</v>
      </c>
      <c r="AG220" s="31">
        <v>-1.2237468462401333</v>
      </c>
      <c r="AH220" s="31">
        <v>-2.3024344015298812</v>
      </c>
      <c r="AI220" s="31">
        <v>-3.5166135991937111</v>
      </c>
      <c r="AJ220" s="31">
        <v>-0.82627916893879039</v>
      </c>
      <c r="AK220" s="31">
        <v>-1.9080004290744008</v>
      </c>
      <c r="AL220" s="31">
        <v>-0.60551039680531038</v>
      </c>
      <c r="AM220" s="31">
        <v>-3.5462105307689291</v>
      </c>
      <c r="AN220" s="31">
        <v>-4.8589581337923136</v>
      </c>
      <c r="AO220" s="31">
        <v>-3.6865431698740894</v>
      </c>
      <c r="AP220" s="31">
        <v>3.8166009154799072</v>
      </c>
      <c r="AQ220" s="31">
        <v>0.8205545514287339</v>
      </c>
      <c r="AR220" s="31">
        <v>-1.0185518957236319</v>
      </c>
      <c r="AS220" s="31">
        <v>-1.9003155123826494</v>
      </c>
      <c r="AT220" s="31">
        <v>-2.8047332571817423</v>
      </c>
      <c r="AU220" s="31">
        <v>-1.7554422471507145</v>
      </c>
      <c r="AV220" s="31">
        <v>4.2657389977479004E-2</v>
      </c>
      <c r="AW220" s="31">
        <v>-0.45702494018500556</v>
      </c>
      <c r="AX220" s="31">
        <v>-0.94630416375612159</v>
      </c>
      <c r="AY220" s="31">
        <v>-2.1158953886474346E-2</v>
      </c>
      <c r="AZ220" s="31">
        <v>-2.0948371142315843</v>
      </c>
      <c r="BA220" s="31">
        <v>-1.3423561728278495</v>
      </c>
      <c r="BB220" s="31">
        <v>-1.9959123013972808</v>
      </c>
      <c r="BC220" s="31">
        <v>-0.47604431881478781</v>
      </c>
      <c r="BD220" s="31">
        <v>-2.6198233968058724</v>
      </c>
      <c r="BE220" s="31">
        <v>-0.71820562963510204</v>
      </c>
      <c r="BF220" s="31">
        <v>-2.2545605060027736</v>
      </c>
      <c r="BG220" s="31">
        <v>-1.3124970070827957</v>
      </c>
      <c r="BH220" s="31">
        <v>-3.6520311175689457</v>
      </c>
      <c r="BI220" s="31">
        <v>-3.3015820036279759</v>
      </c>
      <c r="BJ220" s="31">
        <v>-1.8779891354194693</v>
      </c>
      <c r="BK220" s="31">
        <v>-0.77680128186062092</v>
      </c>
      <c r="BL220" s="31">
        <v>-2.913019808182709</v>
      </c>
      <c r="BM220" s="31">
        <v>1.9836093666504564</v>
      </c>
      <c r="BN220" s="31">
        <v>-2.3394023485911388</v>
      </c>
      <c r="BO220" s="31">
        <v>-1.7872149379385145</v>
      </c>
      <c r="BP220" s="31">
        <v>-3.0294583365814112</v>
      </c>
      <c r="BQ220" s="31">
        <v>-1.6730294090717985</v>
      </c>
      <c r="BR220" s="31">
        <v>0.34163657920034879</v>
      </c>
      <c r="BS220" s="31">
        <v>-0.22584474303821306</v>
      </c>
      <c r="BT220" s="60"/>
      <c r="BU220" s="60"/>
      <c r="BV220" s="60"/>
      <c r="BW220" s="60"/>
    </row>
    <row r="221" spans="1:144" hidden="1" outlineLevel="1">
      <c r="B221" s="2">
        <v>207</v>
      </c>
      <c r="E221" t="s">
        <v>222</v>
      </c>
      <c r="F221" s="20"/>
      <c r="G221" s="20">
        <f>HLOOKUP($E$3,'2024 Historical'!$C$3:$BC$261,Q221,FALSE)</f>
        <v>0.79930026970674817</v>
      </c>
      <c r="H221" s="20">
        <f t="shared" si="51"/>
        <v>0.7676189097859728</v>
      </c>
      <c r="I221" s="20">
        <f t="shared" ref="I221:N221" si="76">I157/I199</f>
        <v>0.69944572876449862</v>
      </c>
      <c r="J221" s="20">
        <f t="shared" si="76"/>
        <v>0.68073854471256701</v>
      </c>
      <c r="K221" s="20">
        <f t="shared" si="76"/>
        <v>0.58970499915560082</v>
      </c>
      <c r="L221" s="20">
        <f t="shared" si="76"/>
        <v>0.5138504659296621</v>
      </c>
      <c r="M221" s="20">
        <f t="shared" si="76"/>
        <v>0.43954400073084837</v>
      </c>
      <c r="N221" s="20">
        <f t="shared" si="76"/>
        <v>0.34430778107758658</v>
      </c>
      <c r="O221" s="20">
        <f>O157/O199</f>
        <v>0.25453113980015973</v>
      </c>
      <c r="P221" s="43"/>
      <c r="Q221" s="174">
        <v>219</v>
      </c>
      <c r="S221" s="20">
        <v>0.60921106134968062</v>
      </c>
      <c r="T221" s="20">
        <v>0.61526545508202612</v>
      </c>
      <c r="U221" s="20">
        <v>-0.15523874307423519</v>
      </c>
      <c r="V221" s="20">
        <v>0.29508098706007591</v>
      </c>
      <c r="W221" s="20">
        <v>0.35207810543621659</v>
      </c>
      <c r="X221" s="20">
        <v>0.65538398758258587</v>
      </c>
      <c r="Y221" s="20">
        <v>1.0610504491511712</v>
      </c>
      <c r="Z221" s="20">
        <v>2.6096407910648316</v>
      </c>
      <c r="AA221" s="20">
        <v>0.7294406359553115</v>
      </c>
      <c r="AB221" s="20">
        <v>0.98229761619893829</v>
      </c>
      <c r="AC221" s="20">
        <v>0.84399590927332224</v>
      </c>
      <c r="AD221" s="20">
        <v>0.4704219438747746</v>
      </c>
      <c r="AE221" s="20">
        <v>1.1938625523768509</v>
      </c>
      <c r="AF221" s="20">
        <v>1.0634840197808726</v>
      </c>
      <c r="AG221" s="20">
        <v>0.76893860527186686</v>
      </c>
      <c r="AH221" s="20">
        <v>0.87421925524841759</v>
      </c>
      <c r="AI221" s="20">
        <v>3.544994530281969E-2</v>
      </c>
      <c r="AJ221" s="20">
        <v>0.17985958063322016</v>
      </c>
      <c r="AK221" s="20">
        <v>0.56584803596309641</v>
      </c>
      <c r="AL221" s="20">
        <v>0.44147849694762831</v>
      </c>
      <c r="AM221" s="20">
        <v>-3.7398685522508544E-2</v>
      </c>
      <c r="AN221" s="20">
        <v>0.43165010949947635</v>
      </c>
      <c r="AO221" s="20">
        <v>0.19334279819245653</v>
      </c>
      <c r="AP221" s="20">
        <v>0.83112573702586789</v>
      </c>
      <c r="AQ221" s="20">
        <v>1.2624116803349794</v>
      </c>
      <c r="AR221" s="20">
        <v>3.9416876641347143</v>
      </c>
      <c r="AS221" s="20">
        <v>0.28905038088686774</v>
      </c>
      <c r="AT221" s="20">
        <v>1.0621507977651059</v>
      </c>
      <c r="AU221" s="20">
        <v>0.91075052719228378</v>
      </c>
      <c r="AV221" s="20">
        <v>0.7676189097859728</v>
      </c>
      <c r="AW221" s="20">
        <v>1.9571839186997901</v>
      </c>
      <c r="AX221" s="20">
        <v>0.52579909227722554</v>
      </c>
      <c r="AY221" s="20">
        <v>1.0185343185059375</v>
      </c>
      <c r="AZ221" s="20">
        <v>0.95387821849733023</v>
      </c>
      <c r="BA221" s="20">
        <v>0.18268088328629517</v>
      </c>
      <c r="BB221" s="20">
        <v>-0.16000102400655364</v>
      </c>
      <c r="BC221" s="20">
        <v>1.5378318875921166</v>
      </c>
      <c r="BD221" s="20">
        <v>0.78417258627211972</v>
      </c>
      <c r="BE221" s="20">
        <v>1.0304318749298649</v>
      </c>
      <c r="BF221" s="20">
        <v>0.66180665935990235</v>
      </c>
      <c r="BG221" s="20">
        <v>0.20007268764186181</v>
      </c>
      <c r="BH221" s="20">
        <v>0.28773205225796822</v>
      </c>
      <c r="BI221" s="20">
        <v>0.34899335983736646</v>
      </c>
      <c r="BJ221" s="20">
        <v>0.6069794242366604</v>
      </c>
      <c r="BK221" s="20">
        <v>0.19044630010865685</v>
      </c>
      <c r="BL221" s="20">
        <v>1.7349877295058294</v>
      </c>
      <c r="BM221" s="20">
        <v>0.39756438909059283</v>
      </c>
      <c r="BN221" s="20">
        <v>1.4900356522318183</v>
      </c>
      <c r="BO221" s="20">
        <v>1.3324881890909153</v>
      </c>
      <c r="BP221" s="20">
        <v>1.6011356163954618</v>
      </c>
      <c r="BQ221" s="20">
        <v>0.69040644003538887</v>
      </c>
      <c r="BR221" s="20">
        <v>0.8702303533359329</v>
      </c>
      <c r="BS221" s="20">
        <v>1.0805010204326437</v>
      </c>
      <c r="BT221" s="60"/>
      <c r="BU221" s="60"/>
      <c r="BV221" s="60"/>
      <c r="BW221" s="60"/>
    </row>
    <row r="222" spans="1:144" s="37" customFormat="1" hidden="1" outlineLevel="1">
      <c r="A222"/>
      <c r="B222" s="2">
        <v>208</v>
      </c>
      <c r="E222" t="s">
        <v>223</v>
      </c>
      <c r="F222" s="31"/>
      <c r="G222" s="190">
        <f>HLOOKUP($E$3,'2024 Historical'!$C$3:$BC$261,Q222,FALSE)</f>
        <v>18</v>
      </c>
      <c r="H222" s="190">
        <f t="shared" si="51"/>
        <v>19</v>
      </c>
      <c r="I222" s="190">
        <f t="shared" ref="I222:N222" si="77">I158</f>
        <v>20</v>
      </c>
      <c r="J222" s="190">
        <f t="shared" si="77"/>
        <v>21</v>
      </c>
      <c r="K222" s="190">
        <f t="shared" si="77"/>
        <v>22</v>
      </c>
      <c r="L222" s="190">
        <f t="shared" si="77"/>
        <v>23</v>
      </c>
      <c r="M222" s="190">
        <f t="shared" si="77"/>
        <v>24</v>
      </c>
      <c r="N222" s="190">
        <f t="shared" si="77"/>
        <v>25</v>
      </c>
      <c r="O222" s="190">
        <f t="shared" ref="O222" si="78">O158</f>
        <v>26</v>
      </c>
      <c r="P222" s="188"/>
      <c r="Q222" s="191">
        <v>220</v>
      </c>
      <c r="R222" s="192"/>
      <c r="S222" s="190">
        <v>19</v>
      </c>
      <c r="T222" s="190">
        <v>19</v>
      </c>
      <c r="U222" s="190">
        <v>19</v>
      </c>
      <c r="V222" s="190">
        <v>19</v>
      </c>
      <c r="W222" s="190">
        <v>19</v>
      </c>
      <c r="X222" s="190">
        <v>19</v>
      </c>
      <c r="Y222" s="190">
        <v>19</v>
      </c>
      <c r="Z222" s="190">
        <v>19</v>
      </c>
      <c r="AA222" s="190">
        <v>19</v>
      </c>
      <c r="AB222" s="190">
        <v>19</v>
      </c>
      <c r="AC222" s="190">
        <v>19</v>
      </c>
      <c r="AD222" s="190">
        <v>19</v>
      </c>
      <c r="AE222" s="190">
        <v>19</v>
      </c>
      <c r="AF222" s="190">
        <v>19</v>
      </c>
      <c r="AG222" s="190">
        <v>19</v>
      </c>
      <c r="AH222" s="190">
        <v>19</v>
      </c>
      <c r="AI222" s="190">
        <v>19</v>
      </c>
      <c r="AJ222" s="190">
        <v>19</v>
      </c>
      <c r="AK222" s="190">
        <v>19</v>
      </c>
      <c r="AL222" s="190">
        <v>19</v>
      </c>
      <c r="AM222" s="190">
        <v>19</v>
      </c>
      <c r="AN222" s="190">
        <v>19</v>
      </c>
      <c r="AO222" s="190">
        <v>19</v>
      </c>
      <c r="AP222" s="190">
        <v>19</v>
      </c>
      <c r="AQ222" s="190">
        <v>19</v>
      </c>
      <c r="AR222" s="190">
        <v>19</v>
      </c>
      <c r="AS222" s="190">
        <v>19</v>
      </c>
      <c r="AT222" s="190">
        <v>19</v>
      </c>
      <c r="AU222" s="190">
        <v>19</v>
      </c>
      <c r="AV222" s="190">
        <v>19</v>
      </c>
      <c r="AW222" s="190">
        <v>19</v>
      </c>
      <c r="AX222" s="190">
        <v>19</v>
      </c>
      <c r="AY222" s="190">
        <v>19</v>
      </c>
      <c r="AZ222" s="190">
        <v>19</v>
      </c>
      <c r="BA222" s="190">
        <v>19</v>
      </c>
      <c r="BB222" s="190">
        <v>19</v>
      </c>
      <c r="BC222" s="190">
        <v>19</v>
      </c>
      <c r="BD222" s="190">
        <v>19</v>
      </c>
      <c r="BE222" s="190">
        <v>19</v>
      </c>
      <c r="BF222" s="190">
        <v>19</v>
      </c>
      <c r="BG222" s="190">
        <v>19</v>
      </c>
      <c r="BH222" s="190">
        <v>19</v>
      </c>
      <c r="BI222" s="190">
        <v>19</v>
      </c>
      <c r="BJ222" s="190">
        <v>19</v>
      </c>
      <c r="BK222" s="190">
        <v>19</v>
      </c>
      <c r="BL222" s="190">
        <v>19</v>
      </c>
      <c r="BM222" s="190">
        <v>19</v>
      </c>
      <c r="BN222" s="190">
        <v>19</v>
      </c>
      <c r="BO222" s="190">
        <v>19</v>
      </c>
      <c r="BP222" s="190">
        <v>19</v>
      </c>
      <c r="BQ222" s="190">
        <v>19</v>
      </c>
      <c r="BR222" s="190">
        <v>19</v>
      </c>
      <c r="BS222" s="190">
        <v>19</v>
      </c>
      <c r="BT222" s="60"/>
      <c r="BU222" s="60"/>
      <c r="BV222" s="60"/>
      <c r="BW222" s="60"/>
      <c r="EN222" s="130"/>
    </row>
    <row r="223" spans="1:144" hidden="1" outlineLevel="1">
      <c r="B223" s="2">
        <v>209</v>
      </c>
      <c r="E223"/>
      <c r="Q223" s="174">
        <v>221</v>
      </c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 s="60"/>
      <c r="BU223" s="60"/>
      <c r="BV223" s="60"/>
      <c r="BW223" s="60"/>
    </row>
    <row r="224" spans="1:144" hidden="1" outlineLevel="1">
      <c r="B224" s="2">
        <v>210</v>
      </c>
      <c r="C224" s="8" t="s">
        <v>238</v>
      </c>
      <c r="D224" s="8"/>
      <c r="E224"/>
      <c r="Q224" s="174">
        <v>222</v>
      </c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 s="60"/>
      <c r="BU224" s="60"/>
      <c r="BV224" s="60"/>
      <c r="BW224" s="60"/>
    </row>
    <row r="225" spans="2:75" hidden="1" outlineLevel="1">
      <c r="B225" s="2">
        <v>211</v>
      </c>
      <c r="E225"/>
      <c r="Q225" s="174">
        <v>223</v>
      </c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 s="60"/>
      <c r="BU225" s="60"/>
      <c r="BV225" s="60"/>
      <c r="BW225" s="60"/>
    </row>
    <row r="226" spans="2:75" hidden="1" outlineLevel="1">
      <c r="B226" s="2">
        <v>212</v>
      </c>
      <c r="E226" t="s">
        <v>216</v>
      </c>
      <c r="F226" s="33"/>
      <c r="G226" s="33">
        <f>HLOOKUP($E$3,'2024 Historical'!$C$3:$BC$261,Q226,FALSE)</f>
        <v>12.813083541286099</v>
      </c>
      <c r="H226" s="33">
        <f t="shared" ref="H226:H243" si="79">HLOOKUP($E$3,$S$3:$BS$269,Q226,FALSE)</f>
        <v>12.813083541286099</v>
      </c>
      <c r="I226" s="33">
        <f t="shared" ref="I226:N241" si="80">I162*I205</f>
        <v>12.813083541286099</v>
      </c>
      <c r="J226" s="33">
        <f t="shared" si="80"/>
        <v>12.813083541286099</v>
      </c>
      <c r="K226" s="33">
        <f t="shared" si="80"/>
        <v>12.813083541286099</v>
      </c>
      <c r="L226" s="33">
        <f t="shared" si="80"/>
        <v>12.813083541286099</v>
      </c>
      <c r="M226" s="33">
        <f t="shared" si="80"/>
        <v>12.813083541286099</v>
      </c>
      <c r="N226" s="33">
        <f>N162*N205</f>
        <v>12.813083541286099</v>
      </c>
      <c r="O226" s="33">
        <f t="shared" ref="O226" si="81">O162*O205</f>
        <v>12.813083541286099</v>
      </c>
      <c r="P226" s="172"/>
      <c r="Q226" s="174">
        <v>224</v>
      </c>
      <c r="S226" s="31">
        <v>12.817219145404639</v>
      </c>
      <c r="T226" s="31">
        <v>12.809732041092667</v>
      </c>
      <c r="U226" s="31">
        <v>12.815667288766317</v>
      </c>
      <c r="V226" s="31">
        <v>12.814549938113361</v>
      </c>
      <c r="W226" s="31">
        <v>12.816805233884939</v>
      </c>
      <c r="X226" s="31">
        <v>12.81288440307239</v>
      </c>
      <c r="Y226" s="31">
        <v>12.81331330994302</v>
      </c>
      <c r="Z226" s="31">
        <v>12.810934558134596</v>
      </c>
      <c r="AA226" s="31">
        <v>12.811148202512005</v>
      </c>
      <c r="AB226" s="31">
        <v>12.814879887835255</v>
      </c>
      <c r="AC226" s="31">
        <v>12.821412544937436</v>
      </c>
      <c r="AD226" s="31">
        <v>12.819095782593745</v>
      </c>
      <c r="AE226" s="31">
        <v>12.812338831390388</v>
      </c>
      <c r="AF226" s="31">
        <v>12.812096781482326</v>
      </c>
      <c r="AG226" s="31">
        <v>12.815345078290729</v>
      </c>
      <c r="AH226" s="31">
        <v>12.815711468242117</v>
      </c>
      <c r="AI226" s="31">
        <v>12.812372588661209</v>
      </c>
      <c r="AJ226" s="31">
        <v>12.816091448430351</v>
      </c>
      <c r="AK226" s="31">
        <v>12.814546852239651</v>
      </c>
      <c r="AL226" s="31">
        <v>12.81145662132478</v>
      </c>
      <c r="AM226" s="31">
        <v>12.814922528786086</v>
      </c>
      <c r="AN226" s="31">
        <v>12.817662753008971</v>
      </c>
      <c r="AO226" s="31">
        <v>12.806567709189416</v>
      </c>
      <c r="AP226" s="31">
        <v>12.815090519596231</v>
      </c>
      <c r="AQ226" s="31">
        <v>12.815281989642113</v>
      </c>
      <c r="AR226" s="31">
        <v>12.815901074724351</v>
      </c>
      <c r="AS226" s="31">
        <v>12.814116835927887</v>
      </c>
      <c r="AT226" s="31">
        <v>12.812859046489152</v>
      </c>
      <c r="AU226" s="31">
        <v>12.819461334344746</v>
      </c>
      <c r="AV226" s="31">
        <v>12.813083541286099</v>
      </c>
      <c r="AW226" s="31">
        <v>12.819261214706257</v>
      </c>
      <c r="AX226" s="31">
        <v>12.814306444850608</v>
      </c>
      <c r="AY226" s="31">
        <v>12.787701892268222</v>
      </c>
      <c r="AZ226" s="31">
        <v>12.810935258155617</v>
      </c>
      <c r="BA226" s="31">
        <v>12.814773798938791</v>
      </c>
      <c r="BB226" s="31">
        <v>12.831090199996751</v>
      </c>
      <c r="BC226" s="31">
        <v>12.811928566157505</v>
      </c>
      <c r="BD226" s="31">
        <v>12.814734709841771</v>
      </c>
      <c r="BE226" s="31">
        <v>12.819457458886518</v>
      </c>
      <c r="BF226" s="31">
        <v>12.814374704096441</v>
      </c>
      <c r="BG226" s="31">
        <v>12.806437742471982</v>
      </c>
      <c r="BH226" s="31">
        <v>12.822060011014516</v>
      </c>
      <c r="BI226" s="31">
        <v>12.812317891678893</v>
      </c>
      <c r="BJ226" s="31">
        <v>12.814570121024731</v>
      </c>
      <c r="BK226" s="31">
        <v>12.809840579464703</v>
      </c>
      <c r="BL226" s="31">
        <v>12.814244071673096</v>
      </c>
      <c r="BM226" s="31">
        <v>12.802268129032575</v>
      </c>
      <c r="BN226" s="31">
        <v>12.815287046759257</v>
      </c>
      <c r="BO226" s="31">
        <v>12.815763359841434</v>
      </c>
      <c r="BP226" s="31">
        <v>12.815289735331385</v>
      </c>
      <c r="BQ226" s="31">
        <v>12.813463903341642</v>
      </c>
      <c r="BR226" s="31">
        <v>12.820177946526355</v>
      </c>
      <c r="BS226" s="31">
        <v>12.816571389915095</v>
      </c>
      <c r="BT226" s="60"/>
      <c r="BU226" s="60"/>
      <c r="BV226" s="60"/>
      <c r="BW226" s="60"/>
    </row>
    <row r="227" spans="2:75" hidden="1" outlineLevel="1">
      <c r="B227" s="2">
        <v>213</v>
      </c>
      <c r="E227" t="s">
        <v>217</v>
      </c>
      <c r="F227" s="33"/>
      <c r="G227" s="33">
        <f>HLOOKUP($E$3,'2024 Historical'!$C$3:$BC$261,Q227,FALSE)</f>
        <v>-0.10586284154330709</v>
      </c>
      <c r="H227" s="33">
        <f t="shared" si="79"/>
        <v>-0.12050930302654962</v>
      </c>
      <c r="I227" s="33">
        <f t="shared" si="80"/>
        <v>-0.11452135129135183</v>
      </c>
      <c r="J227" s="33">
        <f t="shared" si="80"/>
        <v>-0.1195322424066606</v>
      </c>
      <c r="K227" s="33">
        <f t="shared" si="80"/>
        <v>-0.12527049583743619</v>
      </c>
      <c r="L227" s="33">
        <f t="shared" si="80"/>
        <v>-0.13100874926821174</v>
      </c>
      <c r="M227" s="33">
        <f t="shared" si="80"/>
        <v>-0.13674700269898724</v>
      </c>
      <c r="N227" s="33">
        <f t="shared" si="80"/>
        <v>-0.14248525612976309</v>
      </c>
      <c r="O227" s="33">
        <f t="shared" ref="O227" si="82">O163*O206</f>
        <v>-0.14822350956053859</v>
      </c>
      <c r="P227" s="172"/>
      <c r="Q227" s="174">
        <v>225</v>
      </c>
      <c r="S227" s="31">
        <v>-0.20270519038680251</v>
      </c>
      <c r="T227" s="31">
        <v>-5.7275016728082634E-2</v>
      </c>
      <c r="U227" s="31">
        <v>-9.4763382823137399E-2</v>
      </c>
      <c r="V227" s="31">
        <v>-0.14598822048151527</v>
      </c>
      <c r="W227" s="31">
        <v>-0.17734040429247691</v>
      </c>
      <c r="X227" s="31">
        <v>-9.5887917679593634E-2</v>
      </c>
      <c r="Y227" s="31">
        <v>-0.13528338685782698</v>
      </c>
      <c r="Z227" s="31">
        <v>-0.19914612048625432</v>
      </c>
      <c r="AA227" s="31">
        <v>-0.21742124131945403</v>
      </c>
      <c r="AB227" s="31">
        <v>-0.20562723561998023</v>
      </c>
      <c r="AC227" s="31">
        <v>-0.11627630915424673</v>
      </c>
      <c r="AD227" s="31">
        <v>-0.2171545608615448</v>
      </c>
      <c r="AE227" s="31">
        <v>-7.3523385129619381E-2</v>
      </c>
      <c r="AF227" s="31">
        <v>-0.11996317486320572</v>
      </c>
      <c r="AG227" s="31">
        <v>-0.21693243844328292</v>
      </c>
      <c r="AH227" s="31">
        <v>-0.10435450719432637</v>
      </c>
      <c r="AI227" s="31">
        <v>-9.4839457257357568E-2</v>
      </c>
      <c r="AJ227" s="31">
        <v>-0.10308447106290747</v>
      </c>
      <c r="AK227" s="31">
        <v>-0.17799537964700576</v>
      </c>
      <c r="AL227" s="31">
        <v>-0.18978645462142252</v>
      </c>
      <c r="AM227" s="31">
        <v>-0.10308828353620961</v>
      </c>
      <c r="AN227" s="31">
        <v>-4.5034243718303751E-2</v>
      </c>
      <c r="AO227" s="31">
        <v>-4.5270247287419754E-2</v>
      </c>
      <c r="AP227" s="31">
        <v>-0.16898118581273952</v>
      </c>
      <c r="AQ227" s="31">
        <v>-0.19803005487689446</v>
      </c>
      <c r="AR227" s="31">
        <v>-0.16288409905771414</v>
      </c>
      <c r="AS227" s="31">
        <v>-7.302431577179809E-2</v>
      </c>
      <c r="AT227" s="31">
        <v>-0.10733922697039308</v>
      </c>
      <c r="AU227" s="31">
        <v>-0.11302663626057419</v>
      </c>
      <c r="AV227" s="31">
        <v>-0.12050930302654962</v>
      </c>
      <c r="AW227" s="31">
        <v>-0.17705720380069281</v>
      </c>
      <c r="AX227" s="31">
        <v>-0.18319295078910539</v>
      </c>
      <c r="AY227" s="31">
        <v>-9.60461027285157E-2</v>
      </c>
      <c r="AZ227" s="31">
        <v>-9.5416708352425911E-2</v>
      </c>
      <c r="BA227" s="31">
        <v>-5.8953794063871877E-2</v>
      </c>
      <c r="BB227" s="31">
        <v>-0.12581684425142742</v>
      </c>
      <c r="BC227" s="31">
        <v>-0.18947972223850301</v>
      </c>
      <c r="BD227" s="31">
        <v>-0.18311597084315567</v>
      </c>
      <c r="BE227" s="31">
        <v>-0.20262869592091581</v>
      </c>
      <c r="BF227" s="31">
        <v>-6.9831466068024078E-3</v>
      </c>
      <c r="BG227" s="31">
        <v>-5.7683421669591679E-2</v>
      </c>
      <c r="BH227" s="31">
        <v>-6.9534845998210412E-3</v>
      </c>
      <c r="BI227" s="31">
        <v>-9.8119061367679644E-2</v>
      </c>
      <c r="BJ227" s="31">
        <v>-9.4782744695185037E-2</v>
      </c>
      <c r="BK227" s="31">
        <v>-9.5618435206225497E-2</v>
      </c>
      <c r="BL227" s="31">
        <v>-0.13831940874899259</v>
      </c>
      <c r="BM227" s="31">
        <v>-0.20436720950054266</v>
      </c>
      <c r="BN227" s="31">
        <v>-0.16247685274987042</v>
      </c>
      <c r="BO227" s="31">
        <v>-9.5990707947340909E-2</v>
      </c>
      <c r="BP227" s="31">
        <v>-0.10215617951939236</v>
      </c>
      <c r="BQ227" s="31">
        <v>-3.9227871856440312E-2</v>
      </c>
      <c r="BR227" s="31">
        <v>-0.15887737617939759</v>
      </c>
      <c r="BS227" s="31">
        <v>-0.15913144761700035</v>
      </c>
      <c r="BT227" s="60"/>
      <c r="BU227" s="60"/>
      <c r="BV227" s="60"/>
      <c r="BW227" s="60"/>
    </row>
    <row r="228" spans="2:75" hidden="1" outlineLevel="1">
      <c r="B228" s="2">
        <v>214</v>
      </c>
      <c r="E228" t="s">
        <v>218</v>
      </c>
      <c r="F228" s="33"/>
      <c r="G228" s="33">
        <f>HLOOKUP($E$3,'2024 Historical'!$C$3:$BC$261,Q228,FALSE)</f>
        <v>0.43898757104975966</v>
      </c>
      <c r="H228" s="33">
        <f t="shared" si="79"/>
        <v>0.44144198920271033</v>
      </c>
      <c r="I228" s="33">
        <f t="shared" si="80"/>
        <v>0.44406035341041561</v>
      </c>
      <c r="J228" s="33">
        <f t="shared" si="80"/>
        <v>0.44784809208305937</v>
      </c>
      <c r="K228" s="33">
        <f t="shared" si="80"/>
        <v>0.44784809208305937</v>
      </c>
      <c r="L228" s="33">
        <f t="shared" si="80"/>
        <v>0.44784809208305937</v>
      </c>
      <c r="M228" s="33">
        <f t="shared" si="80"/>
        <v>0.44784809208305937</v>
      </c>
      <c r="N228" s="33">
        <f t="shared" si="80"/>
        <v>0.44784809208305937</v>
      </c>
      <c r="O228" s="33">
        <f t="shared" ref="O228" si="83">O164*O207</f>
        <v>0.44784809208305937</v>
      </c>
      <c r="P228" s="172"/>
      <c r="Q228" s="174">
        <v>226</v>
      </c>
      <c r="S228" s="31">
        <v>1.2059360583156953</v>
      </c>
      <c r="T228" s="31">
        <v>-0.73871993888506948</v>
      </c>
      <c r="U228" s="31">
        <v>-1.6279628885308264</v>
      </c>
      <c r="V228" s="31">
        <v>-0.23054684308935464</v>
      </c>
      <c r="W228" s="31">
        <v>4.124602856322649E-2</v>
      </c>
      <c r="X228" s="31">
        <v>-0.31649317391582138</v>
      </c>
      <c r="Y228" s="31">
        <v>-0.94492748110397617</v>
      </c>
      <c r="Z228" s="31">
        <v>-1.4042071142894945</v>
      </c>
      <c r="AA228" s="31">
        <v>-0.70908172610292064</v>
      </c>
      <c r="AB228" s="31">
        <v>0.46066166115405133</v>
      </c>
      <c r="AC228" s="31">
        <v>3.8461991362233362E-3</v>
      </c>
      <c r="AD228" s="31">
        <v>0.17069175564733813</v>
      </c>
      <c r="AE228" s="31">
        <v>-0.52812821678095379</v>
      </c>
      <c r="AF228" s="31">
        <v>-0.41617789547788858</v>
      </c>
      <c r="AG228" s="31">
        <v>-0.30918482706859379</v>
      </c>
      <c r="AH228" s="31">
        <v>-0.46111037743835148</v>
      </c>
      <c r="AI228" s="31">
        <v>-1.262930089662595</v>
      </c>
      <c r="AJ228" s="31">
        <v>-0.1186410021015212</v>
      </c>
      <c r="AK228" s="31">
        <v>-0.73254331074740187</v>
      </c>
      <c r="AL228" s="31">
        <v>-0.43943840769109016</v>
      </c>
      <c r="AM228" s="31">
        <v>-1.3893417658745577</v>
      </c>
      <c r="AN228" s="31">
        <v>-1.7669429826680303</v>
      </c>
      <c r="AO228" s="31">
        <v>-1.0745276346590362</v>
      </c>
      <c r="AP228" s="31">
        <v>1.2743627431803846</v>
      </c>
      <c r="AQ228" s="31">
        <v>0.7922643635784552</v>
      </c>
      <c r="AR228" s="31">
        <v>-0.42361401759978912</v>
      </c>
      <c r="AS228" s="31">
        <v>-0.35447106597680567</v>
      </c>
      <c r="AT228" s="31">
        <v>-0.76581023346592925</v>
      </c>
      <c r="AU228" s="31">
        <v>-0.63683715884505032</v>
      </c>
      <c r="AV228" s="31">
        <v>0.44144198920271033</v>
      </c>
      <c r="AW228" s="31">
        <v>-0.15833673648361266</v>
      </c>
      <c r="AX228" s="31">
        <v>-0.15244357363423985</v>
      </c>
      <c r="AY228" s="31">
        <v>-2.9825621041114039E-2</v>
      </c>
      <c r="AZ228" s="31">
        <v>-0.8234607380972162</v>
      </c>
      <c r="BA228" s="31">
        <v>-0.36526305542832399</v>
      </c>
      <c r="BB228" s="31">
        <v>-1.0051830581042325</v>
      </c>
      <c r="BC228" s="31">
        <v>0.10997482583115757</v>
      </c>
      <c r="BD228" s="31">
        <v>-0.70153289672162866</v>
      </c>
      <c r="BE228" s="31">
        <v>-4.2741612813609957E-4</v>
      </c>
      <c r="BF228" s="31">
        <v>-0.7475598359609622</v>
      </c>
      <c r="BG228" s="31">
        <v>-0.27197389209980782</v>
      </c>
      <c r="BH228" s="31">
        <v>-1.1634778609258107</v>
      </c>
      <c r="BI228" s="31">
        <v>-1.0531302260330007</v>
      </c>
      <c r="BJ228" s="31">
        <v>-1.359949114965999</v>
      </c>
      <c r="BK228" s="31">
        <v>-4.1348886138162566E-2</v>
      </c>
      <c r="BL228" s="31">
        <v>-0.88726042470406163</v>
      </c>
      <c r="BM228" s="31">
        <v>1.1753620391055011</v>
      </c>
      <c r="BN228" s="31">
        <v>-0.62069526233314054</v>
      </c>
      <c r="BO228" s="31">
        <v>-0.38613039957836032</v>
      </c>
      <c r="BP228" s="31">
        <v>-1.1829964504985393</v>
      </c>
      <c r="BQ228" s="31">
        <v>-0.41471412606374225</v>
      </c>
      <c r="BR228" s="31">
        <v>0.45718393277396896</v>
      </c>
      <c r="BS228" s="31">
        <v>0.26508374520820477</v>
      </c>
      <c r="BT228" s="60"/>
      <c r="BU228" s="60"/>
      <c r="BV228" s="60"/>
      <c r="BW228" s="60"/>
    </row>
    <row r="229" spans="2:75" hidden="1" outlineLevel="1">
      <c r="B229" s="2">
        <v>215</v>
      </c>
      <c r="E229" t="s">
        <v>219</v>
      </c>
      <c r="F229" s="33"/>
      <c r="G229" s="33">
        <f>HLOOKUP($E$3,'2024 Historical'!$C$3:$BC$261,Q229,FALSE)</f>
        <v>0.11701963056756606</v>
      </c>
      <c r="H229" s="33">
        <f t="shared" si="79"/>
        <v>0.11701963056756606</v>
      </c>
      <c r="I229" s="33">
        <f t="shared" si="80"/>
        <v>0.11701963056756606</v>
      </c>
      <c r="J229" s="33">
        <f t="shared" si="80"/>
        <v>0.11701963056756606</v>
      </c>
      <c r="K229" s="33">
        <f t="shared" si="80"/>
        <v>0.11701963056756606</v>
      </c>
      <c r="L229" s="33">
        <f t="shared" si="80"/>
        <v>0.11701963056756606</v>
      </c>
      <c r="M229" s="33">
        <f t="shared" si="80"/>
        <v>0.11701963056756606</v>
      </c>
      <c r="N229" s="33">
        <f t="shared" si="80"/>
        <v>0.11701963056756606</v>
      </c>
      <c r="O229" s="33">
        <f t="shared" ref="O229" si="84">O165*O208</f>
        <v>0.11701963056756606</v>
      </c>
      <c r="P229" s="172"/>
      <c r="Q229" s="174">
        <v>227</v>
      </c>
      <c r="S229" s="31">
        <v>0.54881034955093044</v>
      </c>
      <c r="T229" s="31">
        <v>-0.28630338798252242</v>
      </c>
      <c r="U229" s="31">
        <v>-0.59490752035248329</v>
      </c>
      <c r="V229" s="31">
        <v>-7.2884090319695949E-2</v>
      </c>
      <c r="W229" s="31">
        <v>1.5566068796261245E-2</v>
      </c>
      <c r="X229" s="31">
        <v>-0.17587787634040611</v>
      </c>
      <c r="Y229" s="31">
        <v>-0.33384462527417247</v>
      </c>
      <c r="Z229" s="31">
        <v>-0.6164765728028071</v>
      </c>
      <c r="AA229" s="31">
        <v>-0.27922562795819394</v>
      </c>
      <c r="AB229" s="31">
        <v>0.12877285081132953</v>
      </c>
      <c r="AC229" s="31">
        <v>-1.5734085433805486E-2</v>
      </c>
      <c r="AD229" s="31">
        <v>0.10741290547504276</v>
      </c>
      <c r="AE229" s="31">
        <v>-0.26285825402054996</v>
      </c>
      <c r="AF229" s="31">
        <v>-0.14410720995694362</v>
      </c>
      <c r="AG229" s="31">
        <v>-0.14188496431576761</v>
      </c>
      <c r="AH229" s="31">
        <v>-0.16754092675848312</v>
      </c>
      <c r="AI229" s="31">
        <v>-0.46976936584797402</v>
      </c>
      <c r="AJ229" s="31">
        <v>-8.4175275034520547E-2</v>
      </c>
      <c r="AK229" s="31">
        <v>-0.24285810195115295</v>
      </c>
      <c r="AL229" s="31">
        <v>-8.3333436179781659E-2</v>
      </c>
      <c r="AM229" s="31">
        <v>-0.4353206774901221</v>
      </c>
      <c r="AN229" s="31">
        <v>-0.59258563182418689</v>
      </c>
      <c r="AO229" s="31">
        <v>-0.34563841711453536</v>
      </c>
      <c r="AP229" s="31">
        <v>0.58569042103274782</v>
      </c>
      <c r="AQ229" s="31">
        <v>0.23839972147887037</v>
      </c>
      <c r="AR229" s="31">
        <v>-0.23604210474236709</v>
      </c>
      <c r="AS229" s="31">
        <v>-0.13864028169091125</v>
      </c>
      <c r="AT229" s="31">
        <v>-0.31816748703569647</v>
      </c>
      <c r="AU229" s="31">
        <v>-0.25065740832083566</v>
      </c>
      <c r="AV229" s="31">
        <v>0.11701963056756606</v>
      </c>
      <c r="AW229" s="31">
        <v>-8.0138797947822915E-2</v>
      </c>
      <c r="AX229" s="31">
        <v>-8.32531313056947E-2</v>
      </c>
      <c r="AY229" s="31">
        <v>-2.7134336284752359E-2</v>
      </c>
      <c r="AZ229" s="31">
        <v>-0.28480019297208309</v>
      </c>
      <c r="BA229" s="31">
        <v>-0.14484632398241998</v>
      </c>
      <c r="BB229" s="31">
        <v>-0.37710090720578793</v>
      </c>
      <c r="BC229" s="31">
        <v>3.4860573158900836E-2</v>
      </c>
      <c r="BD229" s="31">
        <v>-0.29879104990451871</v>
      </c>
      <c r="BE229" s="31">
        <v>-5.1470615269946375E-2</v>
      </c>
      <c r="BF229" s="31">
        <v>-0.31625978111814945</v>
      </c>
      <c r="BG229" s="31">
        <v>-0.13294222509122069</v>
      </c>
      <c r="BH229" s="31">
        <v>-0.44333243114541698</v>
      </c>
      <c r="BI229" s="31">
        <v>-0.33925653508136083</v>
      </c>
      <c r="BJ229" s="31">
        <v>-0.4346441407648497</v>
      </c>
      <c r="BK229" s="31">
        <v>-7.7643663748319977E-2</v>
      </c>
      <c r="BL229" s="31">
        <v>-0.31316302129709994</v>
      </c>
      <c r="BM229" s="31">
        <v>0.35077908408785152</v>
      </c>
      <c r="BN229" s="31">
        <v>-0.34446316206773181</v>
      </c>
      <c r="BO229" s="31">
        <v>-0.19421356134029985</v>
      </c>
      <c r="BP229" s="31">
        <v>-0.4547471739560478</v>
      </c>
      <c r="BQ229" s="31">
        <v>-0.2107996160735762</v>
      </c>
      <c r="BR229" s="31">
        <v>9.5732381877264502E-2</v>
      </c>
      <c r="BS229" s="31">
        <v>8.7383700005386672E-2</v>
      </c>
      <c r="BT229" s="60"/>
      <c r="BU229" s="60"/>
      <c r="BV229" s="60"/>
      <c r="BW229" s="60"/>
    </row>
    <row r="230" spans="2:75" hidden="1" outlineLevel="1">
      <c r="B230" s="2">
        <v>216</v>
      </c>
      <c r="E230" t="s">
        <v>220</v>
      </c>
      <c r="F230" s="33"/>
      <c r="G230" s="33">
        <f>HLOOKUP($E$3,'2024 Historical'!$C$3:$BC$261,Q230,FALSE)</f>
        <v>7.2725926896526558E-2</v>
      </c>
      <c r="H230" s="33">
        <f t="shared" si="79"/>
        <v>7.4818485665628723E-2</v>
      </c>
      <c r="I230" s="33">
        <f t="shared" si="80"/>
        <v>7.4937356256315174E-2</v>
      </c>
      <c r="J230" s="33">
        <f t="shared" si="80"/>
        <v>7.6085536207041185E-2</v>
      </c>
      <c r="K230" s="33">
        <f t="shared" si="80"/>
        <v>7.6085536207041185E-2</v>
      </c>
      <c r="L230" s="33">
        <f t="shared" si="80"/>
        <v>7.6085536207041185E-2</v>
      </c>
      <c r="M230" s="33">
        <f t="shared" si="80"/>
        <v>7.6085536207041185E-2</v>
      </c>
      <c r="N230" s="33">
        <f t="shared" si="80"/>
        <v>7.6085536207041185E-2</v>
      </c>
      <c r="O230" s="33">
        <f t="shared" ref="O230" si="85">O166*O209</f>
        <v>7.6085536207041185E-2</v>
      </c>
      <c r="P230" s="172"/>
      <c r="Q230" s="174">
        <v>228</v>
      </c>
      <c r="S230" s="31">
        <v>0.26828056124182703</v>
      </c>
      <c r="T230" s="31">
        <v>-0.19118070959733968</v>
      </c>
      <c r="U230" s="31">
        <v>-0.39832138463865618</v>
      </c>
      <c r="V230" s="31">
        <v>-5.5805496931206081E-2</v>
      </c>
      <c r="W230" s="31">
        <v>-7.3961602228785244E-3</v>
      </c>
      <c r="X230" s="31">
        <v>-0.12027570112457846</v>
      </c>
      <c r="Y230" s="31">
        <v>-0.25938797436837208</v>
      </c>
      <c r="Z230" s="31">
        <v>-0.4231671049368505</v>
      </c>
      <c r="AA230" s="31">
        <v>-0.19680399675423144</v>
      </c>
      <c r="AB230" s="31">
        <v>8.5302586126568228E-2</v>
      </c>
      <c r="AC230" s="31">
        <v>-2.7570526000844402E-2</v>
      </c>
      <c r="AD230" s="31">
        <v>2.543411009228606E-2</v>
      </c>
      <c r="AE230" s="31">
        <v>-0.16708830892499901</v>
      </c>
      <c r="AF230" s="31">
        <v>-9.6289454927590723E-2</v>
      </c>
      <c r="AG230" s="31">
        <v>-0.10650700267438397</v>
      </c>
      <c r="AH230" s="31">
        <v>-8.9346005379906876E-2</v>
      </c>
      <c r="AI230" s="31">
        <v>-0.33113309716402317</v>
      </c>
      <c r="AJ230" s="31">
        <v>-6.5395808271027853E-2</v>
      </c>
      <c r="AK230" s="31">
        <v>-0.20828723892156994</v>
      </c>
      <c r="AL230" s="31">
        <v>-0.11912880652364087</v>
      </c>
      <c r="AM230" s="31">
        <v>-0.33483433282410868</v>
      </c>
      <c r="AN230" s="31">
        <v>-0.43696226228725255</v>
      </c>
      <c r="AO230" s="31">
        <v>-0.28242268852168795</v>
      </c>
      <c r="AP230" s="31">
        <v>0.34026641730481577</v>
      </c>
      <c r="AQ230" s="31">
        <v>0.16144756571733149</v>
      </c>
      <c r="AR230" s="31">
        <v>-0.16272478608650165</v>
      </c>
      <c r="AS230" s="31">
        <v>-9.219177507000885E-2</v>
      </c>
      <c r="AT230" s="31">
        <v>-0.19175570240908027</v>
      </c>
      <c r="AU230" s="31">
        <v>-0.17192280577971167</v>
      </c>
      <c r="AV230" s="31">
        <v>7.4818485665628723E-2</v>
      </c>
      <c r="AW230" s="31">
        <v>-4.8630927233877803E-2</v>
      </c>
      <c r="AX230" s="31">
        <v>-6.6467053248591187E-2</v>
      </c>
      <c r="AY230" s="31">
        <v>-2.1364763456418388E-2</v>
      </c>
      <c r="AZ230" s="31">
        <v>-0.18131584491122865</v>
      </c>
      <c r="BA230" s="31">
        <v>-0.1153563237100126</v>
      </c>
      <c r="BB230" s="31">
        <v>-0.31323828938413095</v>
      </c>
      <c r="BC230" s="31">
        <v>6.8148663606740177E-3</v>
      </c>
      <c r="BD230" s="31">
        <v>-0.19118771365869358</v>
      </c>
      <c r="BE230" s="31">
        <v>-3.708296783607902E-2</v>
      </c>
      <c r="BF230" s="31">
        <v>-0.22526777010581023</v>
      </c>
      <c r="BG230" s="31">
        <v>-9.8238004225040143E-2</v>
      </c>
      <c r="BH230" s="31">
        <v>-0.31801403455357857</v>
      </c>
      <c r="BI230" s="31">
        <v>-0.29201262143565104</v>
      </c>
      <c r="BJ230" s="31">
        <v>-0.31799083999606392</v>
      </c>
      <c r="BK230" s="31">
        <v>-5.5619178138092432E-2</v>
      </c>
      <c r="BL230" s="31">
        <v>-0.22541857906128213</v>
      </c>
      <c r="BM230" s="31">
        <v>0.24223466141846312</v>
      </c>
      <c r="BN230" s="31">
        <v>-0.23851691516561416</v>
      </c>
      <c r="BO230" s="31">
        <v>-0.14699786194947156</v>
      </c>
      <c r="BP230" s="31">
        <v>-0.27899349038675336</v>
      </c>
      <c r="BQ230" s="31">
        <v>-0.13379555731704218</v>
      </c>
      <c r="BR230" s="31">
        <v>7.9414385476925045E-2</v>
      </c>
      <c r="BS230" s="31">
        <v>6.6475785095934201E-2</v>
      </c>
      <c r="BT230" s="60"/>
      <c r="BU230" s="60"/>
      <c r="BV230" s="60"/>
      <c r="BW230" s="60"/>
    </row>
    <row r="231" spans="2:75" hidden="1" outlineLevel="1">
      <c r="B231" s="2">
        <v>217</v>
      </c>
      <c r="E231" t="s">
        <v>225</v>
      </c>
      <c r="F231" s="33"/>
      <c r="G231" s="33">
        <f>HLOOKUP($E$3,'2024 Historical'!$C$3:$BC$261,Q231,FALSE)</f>
        <v>1.8405581489595478E-3</v>
      </c>
      <c r="H231" s="33">
        <f t="shared" si="79"/>
        <v>2.385083555216618E-3</v>
      </c>
      <c r="I231" s="33">
        <f t="shared" si="80"/>
        <v>2.153948802583312E-3</v>
      </c>
      <c r="J231" s="33">
        <f t="shared" si="80"/>
        <v>2.3465649659908158E-3</v>
      </c>
      <c r="K231" s="33">
        <f t="shared" si="80"/>
        <v>2.5772707298880584E-3</v>
      </c>
      <c r="L231" s="33">
        <f t="shared" si="80"/>
        <v>2.8187921255930048E-3</v>
      </c>
      <c r="M231" s="33">
        <f t="shared" si="80"/>
        <v>3.0711291531056542E-3</v>
      </c>
      <c r="N231" s="33">
        <f t="shared" si="80"/>
        <v>3.3342818124260233E-3</v>
      </c>
      <c r="O231" s="33">
        <f t="shared" ref="O231" si="86">O167*O210</f>
        <v>3.6082501035540819E-3</v>
      </c>
      <c r="P231" s="172"/>
      <c r="Q231" s="174">
        <v>229</v>
      </c>
      <c r="S231" s="31">
        <v>6.3471389478098909E-3</v>
      </c>
      <c r="T231" s="31">
        <v>5.1658398289267419E-4</v>
      </c>
      <c r="U231" s="31">
        <v>1.4097268707047629E-3</v>
      </c>
      <c r="V231" s="31">
        <v>3.5173163447170764E-3</v>
      </c>
      <c r="W231" s="31">
        <v>4.9239890308110162E-3</v>
      </c>
      <c r="X231" s="31">
        <v>1.5070512979794219E-3</v>
      </c>
      <c r="Y231" s="31">
        <v>2.9046307589289874E-3</v>
      </c>
      <c r="Z231" s="31">
        <v>6.8220817152589361E-3</v>
      </c>
      <c r="AA231" s="31">
        <v>7.7263722334717407E-3</v>
      </c>
      <c r="AB231" s="31">
        <v>6.6198805272271056E-3</v>
      </c>
      <c r="AC231" s="31">
        <v>2.351278023100025E-3</v>
      </c>
      <c r="AD231" s="31">
        <v>7.3225009605252982E-3</v>
      </c>
      <c r="AE231" s="31">
        <v>8.7302045530078239E-4</v>
      </c>
      <c r="AF231" s="31">
        <v>2.3149582564843535E-3</v>
      </c>
      <c r="AG231" s="31">
        <v>7.30676739746146E-3</v>
      </c>
      <c r="AH231" s="31">
        <v>1.6079301913623182E-3</v>
      </c>
      <c r="AI231" s="31">
        <v>1.4093699086178857E-3</v>
      </c>
      <c r="AJ231" s="31">
        <v>1.754672519848193E-3</v>
      </c>
      <c r="AK231" s="31">
        <v>5.0560833803641007E-3</v>
      </c>
      <c r="AL231" s="31">
        <v>6.0489099593071432E-3</v>
      </c>
      <c r="AM231" s="31">
        <v>1.6437767691932269E-3</v>
      </c>
      <c r="AN231" s="31">
        <v>3.2493297186453725E-4</v>
      </c>
      <c r="AO231" s="31">
        <v>3.4999496444878761E-4</v>
      </c>
      <c r="AP231" s="31">
        <v>4.4786102588901264E-3</v>
      </c>
      <c r="AQ231" s="31">
        <v>6.1564928146052855E-3</v>
      </c>
      <c r="AR231" s="31">
        <v>4.1939420896448046E-3</v>
      </c>
      <c r="AS231" s="31">
        <v>8.9697547817359257E-4</v>
      </c>
      <c r="AT231" s="31">
        <v>1.8335634580962416E-3</v>
      </c>
      <c r="AU231" s="31">
        <v>2.0496825874858665E-3</v>
      </c>
      <c r="AV231" s="31">
        <v>2.385083555216618E-3</v>
      </c>
      <c r="AW231" s="31">
        <v>5.2616788583435816E-3</v>
      </c>
      <c r="AX231" s="31">
        <v>5.4910912745340474E-3</v>
      </c>
      <c r="AY231" s="31">
        <v>1.4329749992792096E-3</v>
      </c>
      <c r="AZ231" s="31">
        <v>1.3067317544868647E-3</v>
      </c>
      <c r="BA231" s="31">
        <v>5.358339714142368E-4</v>
      </c>
      <c r="BB231" s="31">
        <v>2.239538008908048E-3</v>
      </c>
      <c r="BC231" s="31">
        <v>5.8874206923510133E-3</v>
      </c>
      <c r="BD231" s="31">
        <v>5.4059069564316928E-3</v>
      </c>
      <c r="BE231" s="31">
        <v>6.5350593941834933E-3</v>
      </c>
      <c r="BF231" s="31">
        <v>7.6661263341305153E-6</v>
      </c>
      <c r="BG231" s="31">
        <v>5.9326999175318977E-4</v>
      </c>
      <c r="BH231" s="31">
        <v>6.9107009993697838E-6</v>
      </c>
      <c r="BI231" s="31">
        <v>1.5173051686121135E-3</v>
      </c>
      <c r="BJ231" s="31">
        <v>1.4117896379748037E-3</v>
      </c>
      <c r="BK231" s="31">
        <v>1.6298952965420812E-3</v>
      </c>
      <c r="BL231" s="31">
        <v>3.0485234991423919E-3</v>
      </c>
      <c r="BM231" s="31">
        <v>6.501516985700252E-3</v>
      </c>
      <c r="BN231" s="31">
        <v>4.0726354361189732E-3</v>
      </c>
      <c r="BO231" s="31">
        <v>1.4385090457221591E-3</v>
      </c>
      <c r="BP231" s="31">
        <v>1.6677395771625605E-3</v>
      </c>
      <c r="BQ231" s="31">
        <v>2.4780841937184804E-4</v>
      </c>
      <c r="BR231" s="31">
        <v>3.991291222793264E-3</v>
      </c>
      <c r="BS231" s="31">
        <v>3.9350799828755294E-3</v>
      </c>
      <c r="BT231" s="60"/>
      <c r="BU231" s="60"/>
      <c r="BV231" s="60"/>
      <c r="BW231" s="60"/>
    </row>
    <row r="232" spans="2:75" hidden="1" outlineLevel="1">
      <c r="B232" s="2">
        <v>218</v>
      </c>
      <c r="E232" t="s">
        <v>226</v>
      </c>
      <c r="F232" s="33"/>
      <c r="G232" s="33">
        <f>HLOOKUP($E$3,'2024 Historical'!$C$3:$BC$261,Q232,FALSE)</f>
        <v>-0.18534607374644513</v>
      </c>
      <c r="H232" s="33">
        <f t="shared" si="79"/>
        <v>-0.18742444014182219</v>
      </c>
      <c r="I232" s="33">
        <f t="shared" si="80"/>
        <v>-0.18965440855829255</v>
      </c>
      <c r="J232" s="33">
        <f t="shared" si="80"/>
        <v>-0.19290362937043448</v>
      </c>
      <c r="K232" s="33">
        <f t="shared" si="80"/>
        <v>-0.19290362937043448</v>
      </c>
      <c r="L232" s="33">
        <f t="shared" si="80"/>
        <v>-0.19290362937043448</v>
      </c>
      <c r="M232" s="33">
        <f t="shared" si="80"/>
        <v>-0.19290362937043448</v>
      </c>
      <c r="N232" s="33">
        <f t="shared" si="80"/>
        <v>-0.19290362937043448</v>
      </c>
      <c r="O232" s="33">
        <f t="shared" ref="O232" si="87">O168*O211</f>
        <v>-0.19290362937043448</v>
      </c>
      <c r="P232" s="172"/>
      <c r="Q232" s="174">
        <v>230</v>
      </c>
      <c r="S232" s="31">
        <v>-1.5071061853726464</v>
      </c>
      <c r="T232" s="31">
        <v>-0.52265266543942179</v>
      </c>
      <c r="U232" s="31">
        <v>-2.3812605222995025</v>
      </c>
      <c r="V232" s="31">
        <v>-5.2136795341324725E-2</v>
      </c>
      <c r="W232" s="31">
        <v>-1.6456128633629407E-3</v>
      </c>
      <c r="X232" s="31">
        <v>-8.8080254014161932E-2</v>
      </c>
      <c r="Y232" s="31">
        <v>-0.88166286166630303</v>
      </c>
      <c r="Z232" s="31">
        <v>-1.648025395212267</v>
      </c>
      <c r="AA232" s="31">
        <v>-0.50208207608051159</v>
      </c>
      <c r="AB232" s="31">
        <v>-0.20436061588180782</v>
      </c>
      <c r="AC232" s="31">
        <v>-1.4905509460544884E-5</v>
      </c>
      <c r="AD232" s="31">
        <v>-3.2682124752043344E-2</v>
      </c>
      <c r="AE232" s="31">
        <v>-0.30817877425230117</v>
      </c>
      <c r="AF232" s="31">
        <v>-0.1574681042765336</v>
      </c>
      <c r="AG232" s="31">
        <v>-9.0337595511552349E-2</v>
      </c>
      <c r="AH232" s="31">
        <v>-0.18649676704818438</v>
      </c>
      <c r="AI232" s="31">
        <v>-1.4188777467716749</v>
      </c>
      <c r="AJ232" s="31">
        <v>-1.4364726862352586E-2</v>
      </c>
      <c r="AK232" s="31">
        <v>-0.542083921486749</v>
      </c>
      <c r="AL232" s="31">
        <v>-0.16089932417253752</v>
      </c>
      <c r="AM232" s="31">
        <v>-1.1433186459052236</v>
      </c>
      <c r="AN232" s="31">
        <v>-3.3253767984325862</v>
      </c>
      <c r="AO232" s="31">
        <v>-1.0921374204206795</v>
      </c>
      <c r="AP232" s="31">
        <v>-1.9997739646280244</v>
      </c>
      <c r="AQ232" s="31">
        <v>-0.60155791095744782</v>
      </c>
      <c r="AR232" s="31">
        <v>-0.17384991740021435</v>
      </c>
      <c r="AS232" s="31">
        <v>-0.11894356784750414</v>
      </c>
      <c r="AT232" s="31">
        <v>-0.5450651026921266</v>
      </c>
      <c r="AU232" s="31">
        <v>-0.39590074371447642</v>
      </c>
      <c r="AV232" s="31">
        <v>-0.18742444014182219</v>
      </c>
      <c r="AW232" s="31">
        <v>-2.7586596023751461E-2</v>
      </c>
      <c r="AX232" s="31">
        <v>-2.1560406532436481E-2</v>
      </c>
      <c r="AY232" s="31">
        <v>-5.6242176416673164E-4</v>
      </c>
      <c r="AZ232" s="31">
        <v>-0.63062035027495966</v>
      </c>
      <c r="BA232" s="31">
        <v>-0.11808877996130672</v>
      </c>
      <c r="BB232" s="31">
        <v>-1.4512194387654922</v>
      </c>
      <c r="BC232" s="31">
        <v>-1.1897420868555069E-2</v>
      </c>
      <c r="BD232" s="31">
        <v>-0.46902403763780481</v>
      </c>
      <c r="BE232" s="31">
        <v>-1.7769986092961419E-7</v>
      </c>
      <c r="BF232" s="31">
        <v>-0.52617425500793236</v>
      </c>
      <c r="BG232" s="31">
        <v>-7.7790564679753704E-2</v>
      </c>
      <c r="BH232" s="31">
        <v>-0.90301529387917456</v>
      </c>
      <c r="BI232" s="31">
        <v>-1.1083629169255247</v>
      </c>
      <c r="BJ232" s="31">
        <v>-1.5767754018588609</v>
      </c>
      <c r="BK232" s="31">
        <v>-2.1029700326803164E-3</v>
      </c>
      <c r="BL232" s="31">
        <v>-0.77809392378762177</v>
      </c>
      <c r="BM232" s="31">
        <v>-1.14157444040484</v>
      </c>
      <c r="BN232" s="31">
        <v>-0.2355625645330463</v>
      </c>
      <c r="BO232" s="31">
        <v>-0.142576426350839</v>
      </c>
      <c r="BP232" s="31">
        <v>-1.3677132803300949</v>
      </c>
      <c r="BQ232" s="31">
        <v>-0.16562502966033787</v>
      </c>
      <c r="BR232" s="31">
        <v>-0.1578156871129541</v>
      </c>
      <c r="BS232" s="31">
        <v>-6.4584706454744303E-2</v>
      </c>
      <c r="BT232" s="60"/>
      <c r="BU232" s="60"/>
      <c r="BV232" s="60"/>
      <c r="BW232" s="60"/>
    </row>
    <row r="233" spans="2:75" hidden="1" outlineLevel="1">
      <c r="B233" s="2">
        <v>219</v>
      </c>
      <c r="E233" t="s">
        <v>227</v>
      </c>
      <c r="F233" s="33"/>
      <c r="G233" s="33">
        <f>HLOOKUP($E$3,'2024 Historical'!$C$3:$BC$261,Q233,FALSE)</f>
        <v>4.515555674299792E-2</v>
      </c>
      <c r="H233" s="33">
        <f t="shared" si="79"/>
        <v>4.515555674299792E-2</v>
      </c>
      <c r="I233" s="33">
        <f t="shared" si="80"/>
        <v>4.515555674299792E-2</v>
      </c>
      <c r="J233" s="33">
        <f t="shared" si="80"/>
        <v>4.515555674299792E-2</v>
      </c>
      <c r="K233" s="33">
        <f t="shared" si="80"/>
        <v>4.515555674299792E-2</v>
      </c>
      <c r="L233" s="33">
        <f t="shared" si="80"/>
        <v>4.515555674299792E-2</v>
      </c>
      <c r="M233" s="33">
        <f t="shared" si="80"/>
        <v>4.515555674299792E-2</v>
      </c>
      <c r="N233" s="33">
        <f t="shared" si="80"/>
        <v>4.515555674299792E-2</v>
      </c>
      <c r="O233" s="33">
        <f t="shared" ref="O233" si="88">O169*O212</f>
        <v>4.515555674299792E-2</v>
      </c>
      <c r="P233" s="172"/>
      <c r="Q233" s="174">
        <v>231</v>
      </c>
      <c r="S233" s="31">
        <v>1.0368552230516903</v>
      </c>
      <c r="T233" s="31">
        <v>0.37195647933805004</v>
      </c>
      <c r="U233" s="31">
        <v>1.4408178526813642</v>
      </c>
      <c r="V233" s="31">
        <v>1.7801644489039103E-2</v>
      </c>
      <c r="W233" s="31">
        <v>8.6510648300228826E-4</v>
      </c>
      <c r="X233" s="31">
        <v>0.11934768627786604</v>
      </c>
      <c r="Y233" s="31">
        <v>0.58482042597573602</v>
      </c>
      <c r="Z233" s="31">
        <v>1.4714506689919016</v>
      </c>
      <c r="AA233" s="31">
        <v>0.23370367183339597</v>
      </c>
      <c r="AB233" s="31">
        <v>5.6537128662460648E-2</v>
      </c>
      <c r="AC233" s="31">
        <v>7.8949644282405097E-4</v>
      </c>
      <c r="AD233" s="31">
        <v>3.268220351405688E-2</v>
      </c>
      <c r="AE233" s="31">
        <v>0.21238332751866368</v>
      </c>
      <c r="AF233" s="31">
        <v>5.0213887818771813E-2</v>
      </c>
      <c r="AG233" s="31">
        <v>7.270092419342658E-2</v>
      </c>
      <c r="AH233" s="31">
        <v>0.12795676654779498</v>
      </c>
      <c r="AI233" s="31">
        <v>0.82651441807711445</v>
      </c>
      <c r="AJ233" s="31">
        <v>2.3687053559513019E-2</v>
      </c>
      <c r="AK233" s="31">
        <v>0.2077648915291444</v>
      </c>
      <c r="AL233" s="31">
        <v>3.1589865310324129E-2</v>
      </c>
      <c r="AM233" s="31">
        <v>0.87532134680105689</v>
      </c>
      <c r="AN233" s="31">
        <v>1.2636779574686119</v>
      </c>
      <c r="AO233" s="31">
        <v>0.24585313679610785</v>
      </c>
      <c r="AP233" s="31">
        <v>0.85367806231005428</v>
      </c>
      <c r="AQ233" s="31">
        <v>0.21104667715581055</v>
      </c>
      <c r="AR233" s="31">
        <v>0.19435235158099029</v>
      </c>
      <c r="AS233" s="31">
        <v>6.8277805101187763E-2</v>
      </c>
      <c r="AT233" s="31">
        <v>0.34370415118795317</v>
      </c>
      <c r="AU233" s="31">
        <v>0.22294753735243486</v>
      </c>
      <c r="AV233" s="31">
        <v>4.515555674299792E-2</v>
      </c>
      <c r="AW233" s="31">
        <v>2.1367350065756449E-2</v>
      </c>
      <c r="AX233" s="31">
        <v>2.5798467048035258E-2</v>
      </c>
      <c r="AY233" s="31">
        <v>4.5052830012141916E-3</v>
      </c>
      <c r="AZ233" s="31">
        <v>0.29593622355966803</v>
      </c>
      <c r="BA233" s="31">
        <v>8.6132533133991288E-2</v>
      </c>
      <c r="BB233" s="31">
        <v>0.54249711138546908</v>
      </c>
      <c r="BC233" s="31">
        <v>4.6538126871422192E-3</v>
      </c>
      <c r="BD233" s="31">
        <v>0.33489905931484421</v>
      </c>
      <c r="BE233" s="31">
        <v>1.0808674041171284E-2</v>
      </c>
      <c r="BF233" s="31">
        <v>0.44629085752501202</v>
      </c>
      <c r="BG233" s="31">
        <v>5.272205244461748E-2</v>
      </c>
      <c r="BH233" s="31">
        <v>0.96755751164734227</v>
      </c>
      <c r="BI233" s="31">
        <v>0.42153509825041635</v>
      </c>
      <c r="BJ233" s="31">
        <v>0.64630138533816461</v>
      </c>
      <c r="BK233" s="31">
        <v>1.5093840912374533E-2</v>
      </c>
      <c r="BL233" s="31">
        <v>0.34449003805897344</v>
      </c>
      <c r="BM233" s="31">
        <v>0.72807028204571511</v>
      </c>
      <c r="BN233" s="31">
        <v>0.68885773234332093</v>
      </c>
      <c r="BO233" s="31">
        <v>0.1307061003957907</v>
      </c>
      <c r="BP233" s="31">
        <v>0.79360041288638172</v>
      </c>
      <c r="BQ233" s="31">
        <v>0.16311484223357794</v>
      </c>
      <c r="BR233" s="31">
        <v>5.2485180978341622E-2</v>
      </c>
      <c r="BS233" s="31">
        <v>2.7614303948405226E-2</v>
      </c>
      <c r="BT233" s="60"/>
      <c r="BU233" s="60"/>
      <c r="BV233" s="60"/>
      <c r="BW233" s="60"/>
    </row>
    <row r="234" spans="2:75" hidden="1" outlineLevel="1">
      <c r="B234" s="2">
        <v>220</v>
      </c>
      <c r="E234" t="s">
        <v>228</v>
      </c>
      <c r="F234" s="33"/>
      <c r="G234" s="33">
        <f>HLOOKUP($E$3,'2024 Historical'!$C$3:$BC$261,Q234,FALSE)</f>
        <v>3.9140333577650434E-2</v>
      </c>
      <c r="H234" s="33">
        <f t="shared" si="79"/>
        <v>4.142512428664382E-2</v>
      </c>
      <c r="I234" s="33">
        <f t="shared" si="80"/>
        <v>4.1556860199856639E-2</v>
      </c>
      <c r="J234" s="33">
        <f t="shared" si="80"/>
        <v>4.2840073154579751E-2</v>
      </c>
      <c r="K234" s="33">
        <f t="shared" si="80"/>
        <v>4.2840073154579751E-2</v>
      </c>
      <c r="L234" s="33">
        <f t="shared" si="80"/>
        <v>4.2840073154579751E-2</v>
      </c>
      <c r="M234" s="33">
        <f t="shared" si="80"/>
        <v>4.2840073154579751E-2</v>
      </c>
      <c r="N234" s="33">
        <f t="shared" si="80"/>
        <v>4.2840073154579751E-2</v>
      </c>
      <c r="O234" s="33">
        <f t="shared" ref="O234" si="89">O170*O213</f>
        <v>4.2840073154579751E-2</v>
      </c>
      <c r="P234" s="172"/>
      <c r="Q234" s="174">
        <v>232</v>
      </c>
      <c r="S234" s="31">
        <v>0.58602118115313107</v>
      </c>
      <c r="T234" s="31">
        <v>0.25498973133974367</v>
      </c>
      <c r="U234" s="31">
        <v>1.2412230420823767</v>
      </c>
      <c r="V234" s="31">
        <v>2.2873755594987069E-2</v>
      </c>
      <c r="W234" s="31">
        <v>3.951861638779228E-4</v>
      </c>
      <c r="X234" s="31">
        <v>0.11170130913342492</v>
      </c>
      <c r="Y234" s="31">
        <v>0.49771407452546812</v>
      </c>
      <c r="Z234" s="31">
        <v>1.3345440517195284</v>
      </c>
      <c r="AA234" s="31">
        <v>0.28999764671276645</v>
      </c>
      <c r="AB234" s="31">
        <v>5.5501207135545877E-2</v>
      </c>
      <c r="AC234" s="31">
        <v>5.5701387546908407E-3</v>
      </c>
      <c r="AD234" s="31">
        <v>6.7057471434512723E-3</v>
      </c>
      <c r="AE234" s="31">
        <v>0.20946061237410124</v>
      </c>
      <c r="AF234" s="31">
        <v>5.9362096470335052E-2</v>
      </c>
      <c r="AG234" s="31">
        <v>8.5466081581383788E-2</v>
      </c>
      <c r="AH234" s="31">
        <v>6.2349731810465568E-2</v>
      </c>
      <c r="AI234" s="31">
        <v>0.82224724420562822</v>
      </c>
      <c r="AJ234" s="31">
        <v>3.2231978379001262E-2</v>
      </c>
      <c r="AK234" s="31">
        <v>0.35840215833601358</v>
      </c>
      <c r="AL234" s="31">
        <v>9.7698588711299314E-2</v>
      </c>
      <c r="AM234" s="31">
        <v>0.86365488567374349</v>
      </c>
      <c r="AN234" s="31">
        <v>1.4098032653874459</v>
      </c>
      <c r="AO234" s="31">
        <v>0.60352222357451868</v>
      </c>
      <c r="AP234" s="31">
        <v>0.80602765034907176</v>
      </c>
      <c r="AQ234" s="31">
        <v>0.1924654324496706</v>
      </c>
      <c r="AR234" s="31">
        <v>0.2088791466647936</v>
      </c>
      <c r="AS234" s="31">
        <v>6.3921732868052306E-2</v>
      </c>
      <c r="AT234" s="31">
        <v>0.27822074564707799</v>
      </c>
      <c r="AU234" s="31">
        <v>0.23089019030609703</v>
      </c>
      <c r="AV234" s="31">
        <v>4.142512428664382E-2</v>
      </c>
      <c r="AW234" s="31">
        <v>1.7226642646434261E-2</v>
      </c>
      <c r="AX234" s="31">
        <v>3.4368466920937389E-2</v>
      </c>
      <c r="AY234" s="31">
        <v>3.4760805636619078E-3</v>
      </c>
      <c r="AZ234" s="31">
        <v>0.24609633956585311</v>
      </c>
      <c r="BA234" s="31">
        <v>9.9005647847598729E-2</v>
      </c>
      <c r="BB234" s="31">
        <v>0.6499549223858736</v>
      </c>
      <c r="BC234" s="31">
        <v>3.5535482569782126E-4</v>
      </c>
      <c r="BD234" s="31">
        <v>0.27538371897859287</v>
      </c>
      <c r="BE234" s="31">
        <v>9.7775319105094603E-3</v>
      </c>
      <c r="BF234" s="31">
        <v>0.36624801376252208</v>
      </c>
      <c r="BG234" s="31">
        <v>7.3485340815600569E-2</v>
      </c>
      <c r="BH234" s="31">
        <v>0.76145338032122556</v>
      </c>
      <c r="BI234" s="31">
        <v>0.62611303315381217</v>
      </c>
      <c r="BJ234" s="31">
        <v>0.77842100890677479</v>
      </c>
      <c r="BK234" s="31">
        <v>2.2633013622119572E-2</v>
      </c>
      <c r="BL234" s="31">
        <v>0.38916571449890081</v>
      </c>
      <c r="BM234" s="31">
        <v>0.53664335964631693</v>
      </c>
      <c r="BN234" s="31">
        <v>0.42333510554996762</v>
      </c>
      <c r="BO234" s="31">
        <v>0.16306300398231097</v>
      </c>
      <c r="BP234" s="31">
        <v>0.58006622563864818</v>
      </c>
      <c r="BQ234" s="31">
        <v>0.1325124153657635</v>
      </c>
      <c r="BR234" s="31">
        <v>4.4946161401560575E-2</v>
      </c>
      <c r="BS234" s="31">
        <v>3.2016850687142953E-2</v>
      </c>
      <c r="BT234" s="60"/>
      <c r="BU234" s="60"/>
      <c r="BV234" s="60"/>
      <c r="BW234" s="60"/>
    </row>
    <row r="235" spans="2:75" hidden="1" outlineLevel="1">
      <c r="B235" s="2">
        <v>221</v>
      </c>
      <c r="E235" t="s">
        <v>229</v>
      </c>
      <c r="F235" s="33"/>
      <c r="G235" s="33">
        <f>HLOOKUP($E$3,'2024 Historical'!$C$3:$BC$261,Q235,FALSE)</f>
        <v>-9.0459766356206315E-3</v>
      </c>
      <c r="H235" s="33">
        <f t="shared" si="79"/>
        <v>-1.0355090650467623E-2</v>
      </c>
      <c r="I235" s="33">
        <f t="shared" si="80"/>
        <v>-9.8989277483932814E-3</v>
      </c>
      <c r="J235" s="33">
        <f t="shared" si="80"/>
        <v>-1.0420186345581013E-2</v>
      </c>
      <c r="K235" s="33">
        <f t="shared" si="80"/>
        <v>-1.0920416817652533E-2</v>
      </c>
      <c r="L235" s="33">
        <f t="shared" si="80"/>
        <v>-1.1420647289724049E-2</v>
      </c>
      <c r="M235" s="33">
        <f t="shared" si="80"/>
        <v>-1.1920877761795562E-2</v>
      </c>
      <c r="N235" s="33">
        <f t="shared" si="80"/>
        <v>-1.2421108233867103E-2</v>
      </c>
      <c r="O235" s="33">
        <f t="shared" ref="O235" si="90">O171*O214</f>
        <v>-1.2921338705938616E-2</v>
      </c>
      <c r="P235" s="172"/>
      <c r="Q235" s="174">
        <v>233</v>
      </c>
      <c r="S235" s="31">
        <v>-5.062096449675748E-2</v>
      </c>
      <c r="T235" s="31">
        <v>7.2633439017089473E-3</v>
      </c>
      <c r="U235" s="31">
        <v>2.9556392215267485E-2</v>
      </c>
      <c r="V235" s="31">
        <v>5.6062395568344065E-3</v>
      </c>
      <c r="W235" s="31">
        <v>-1.4404216039354506E-3</v>
      </c>
      <c r="X235" s="31">
        <v>5.7824176323034082E-3</v>
      </c>
      <c r="Y235" s="31">
        <v>2.4368895144904971E-2</v>
      </c>
      <c r="Z235" s="31">
        <v>4.9801292792478566E-2</v>
      </c>
      <c r="AA235" s="31">
        <v>3.0040796645593264E-2</v>
      </c>
      <c r="AB235" s="31">
        <v>-1.8541968678619333E-2</v>
      </c>
      <c r="AC235" s="31">
        <v>-8.5671793573752027E-5</v>
      </c>
      <c r="AD235" s="31">
        <v>-6.913036954472835E-3</v>
      </c>
      <c r="AE235" s="31">
        <v>7.6546458118864624E-3</v>
      </c>
      <c r="AF235" s="31">
        <v>9.0441435227551006E-3</v>
      </c>
      <c r="AG235" s="31">
        <v>1.2985020584217457E-2</v>
      </c>
      <c r="AH235" s="31">
        <v>9.9968968570289182E-3</v>
      </c>
      <c r="AI235" s="31">
        <v>2.302682574868797E-2</v>
      </c>
      <c r="AJ235" s="31">
        <v>2.4546215751846769E-3</v>
      </c>
      <c r="AK235" s="31">
        <v>2.3357849827325725E-2</v>
      </c>
      <c r="AL235" s="31">
        <v>1.1999326994831265E-2</v>
      </c>
      <c r="AM235" s="31">
        <v>2.6068611245597329E-2</v>
      </c>
      <c r="AN235" s="31">
        <v>1.4705191184622156E-2</v>
      </c>
      <c r="AO235" s="31">
        <v>8.4068875804138195E-3</v>
      </c>
      <c r="AP235" s="31">
        <v>-5.1077601789847257E-2</v>
      </c>
      <c r="AQ235" s="31">
        <v>-3.074691003145575E-2</v>
      </c>
      <c r="AR235" s="31">
        <v>1.2643302835112348E-2</v>
      </c>
      <c r="AS235" s="31">
        <v>4.9488630697874713E-3</v>
      </c>
      <c r="AT235" s="31">
        <v>1.6044577627862783E-2</v>
      </c>
      <c r="AU235" s="31">
        <v>1.3764488112040556E-2</v>
      </c>
      <c r="AV235" s="31">
        <v>-1.0355090650467623E-2</v>
      </c>
      <c r="AW235" s="31">
        <v>5.4813673373524038E-3</v>
      </c>
      <c r="AX235" s="31">
        <v>5.0220763915623289E-3</v>
      </c>
      <c r="AY235" s="31">
        <v>5.0498474318774755E-4</v>
      </c>
      <c r="AZ235" s="31">
        <v>1.5752061765451235E-2</v>
      </c>
      <c r="BA235" s="31">
        <v>4.1741928220698872E-3</v>
      </c>
      <c r="BB235" s="31">
        <v>2.583673429339356E-2</v>
      </c>
      <c r="BC235" s="31">
        <v>-4.0294211782968227E-3</v>
      </c>
      <c r="BD235" s="31">
        <v>2.4805172374580478E-2</v>
      </c>
      <c r="BE235" s="31">
        <v>1.6096500517647903E-5</v>
      </c>
      <c r="BF235" s="31">
        <v>1.015626455319416E-3</v>
      </c>
      <c r="BG235" s="31">
        <v>3.0073941782532091E-3</v>
      </c>
      <c r="BH235" s="31">
        <v>1.6357013520946402E-3</v>
      </c>
      <c r="BI235" s="31">
        <v>1.6848385526900683E-2</v>
      </c>
      <c r="BJ235" s="31">
        <v>2.4989479839267307E-2</v>
      </c>
      <c r="BK235" s="31">
        <v>8.6713009859284973E-4</v>
      </c>
      <c r="BL235" s="31">
        <v>2.4091211804879126E-2</v>
      </c>
      <c r="BM235" s="31">
        <v>-4.3824087957180569E-2</v>
      </c>
      <c r="BN235" s="31">
        <v>1.9332088829847719E-2</v>
      </c>
      <c r="BO235" s="31">
        <v>7.4469783614958384E-3</v>
      </c>
      <c r="BP235" s="31">
        <v>2.3486678228518777E-2</v>
      </c>
      <c r="BQ235" s="31">
        <v>3.1447322272725653E-3</v>
      </c>
      <c r="BR235" s="31">
        <v>-1.2655368127392097E-2</v>
      </c>
      <c r="BS235" s="31">
        <v>-8.5614854702500114E-3</v>
      </c>
      <c r="BT235" s="60"/>
      <c r="BU235" s="60"/>
      <c r="BV235" s="60"/>
      <c r="BW235" s="60"/>
    </row>
    <row r="236" spans="2:75" hidden="1" outlineLevel="1">
      <c r="B236" s="2">
        <v>222</v>
      </c>
      <c r="E236" t="s">
        <v>230</v>
      </c>
      <c r="F236" s="33"/>
      <c r="G236" s="33">
        <f>HLOOKUP($E$3,'2024 Historical'!$C$3:$BC$261,Q236,FALSE)</f>
        <v>-1.2476662302714828E-3</v>
      </c>
      <c r="H236" s="33">
        <f t="shared" si="79"/>
        <v>-1.4202848291982656E-3</v>
      </c>
      <c r="I236" s="33">
        <f t="shared" si="80"/>
        <v>-1.3497127090890055E-3</v>
      </c>
      <c r="J236" s="33">
        <f t="shared" si="80"/>
        <v>-1.4087694993375518E-3</v>
      </c>
      <c r="K236" s="33">
        <f t="shared" si="80"/>
        <v>-1.4763987535871589E-3</v>
      </c>
      <c r="L236" s="33">
        <f t="shared" si="80"/>
        <v>-1.5440280078367651E-3</v>
      </c>
      <c r="M236" s="33">
        <f t="shared" si="80"/>
        <v>-1.6116572620863713E-3</v>
      </c>
      <c r="N236" s="33">
        <f t="shared" si="80"/>
        <v>-1.6792865163359815E-3</v>
      </c>
      <c r="O236" s="33">
        <f t="shared" ref="O236" si="91">O172*O215</f>
        <v>-1.7469157705855875E-3</v>
      </c>
      <c r="P236" s="172"/>
      <c r="Q236" s="174">
        <v>234</v>
      </c>
      <c r="S236" s="31">
        <v>-7.5625355476572412E-3</v>
      </c>
      <c r="T236" s="31">
        <v>1.3999414743844465E-3</v>
      </c>
      <c r="U236" s="31">
        <v>5.4446470163614291E-3</v>
      </c>
      <c r="V236" s="31">
        <v>1.7096753063012792E-3</v>
      </c>
      <c r="W236" s="31">
        <v>-2.545472787478908E-4</v>
      </c>
      <c r="X236" s="31">
        <v>1.7553645202621818E-3</v>
      </c>
      <c r="Y236" s="31">
        <v>4.3064510840178337E-3</v>
      </c>
      <c r="Z236" s="31">
        <v>1.6279554264436356E-2</v>
      </c>
      <c r="AA236" s="31">
        <v>5.5190810162133244E-3</v>
      </c>
      <c r="AB236" s="31">
        <v>-2.4318843189838949E-3</v>
      </c>
      <c r="AC236" s="31">
        <v>1.8063511522428433E-4</v>
      </c>
      <c r="AD236" s="31">
        <v>-2.4263006432919485E-3</v>
      </c>
      <c r="AE236" s="31">
        <v>1.4727285970317036E-3</v>
      </c>
      <c r="AF236" s="31">
        <v>1.954318530219012E-3</v>
      </c>
      <c r="AG236" s="31">
        <v>2.8818076317652127E-3</v>
      </c>
      <c r="AH236" s="31">
        <v>1.4577312035226068E-3</v>
      </c>
      <c r="AI236" s="31">
        <v>4.2332023278284702E-3</v>
      </c>
      <c r="AJ236" s="31">
        <v>7.3751979979448971E-4</v>
      </c>
      <c r="AK236" s="31">
        <v>5.0294840210501788E-3</v>
      </c>
      <c r="AL236" s="31">
        <v>3.7321659761798717E-3</v>
      </c>
      <c r="AM236" s="31">
        <v>5.3012545075730695E-3</v>
      </c>
      <c r="AN236" s="31">
        <v>3.0548112966497587E-3</v>
      </c>
      <c r="AO236" s="31">
        <v>2.022097929789152E-3</v>
      </c>
      <c r="AP236" s="31">
        <v>-5.6888862328487513E-3</v>
      </c>
      <c r="AQ236" s="31">
        <v>-4.4521910053437926E-3</v>
      </c>
      <c r="AR236" s="31">
        <v>4.1085014842377971E-3</v>
      </c>
      <c r="AS236" s="31">
        <v>9.9949632440792316E-4</v>
      </c>
      <c r="AT236" s="31">
        <v>3.0012835349686917E-3</v>
      </c>
      <c r="AU236" s="31">
        <v>3.1697134417717973E-3</v>
      </c>
      <c r="AV236" s="31">
        <v>-1.4202848291982656E-3</v>
      </c>
      <c r="AW236" s="31">
        <v>1.4129058550184169E-3</v>
      </c>
      <c r="AX236" s="31">
        <v>1.5790335606628179E-3</v>
      </c>
      <c r="AY236" s="31">
        <v>2.7646307764322444E-4</v>
      </c>
      <c r="AZ236" s="31">
        <v>2.1255074431849852E-3</v>
      </c>
      <c r="BA236" s="31">
        <v>8.2483369659919474E-4</v>
      </c>
      <c r="BB236" s="31">
        <v>3.3137676099245289E-3</v>
      </c>
      <c r="BC236" s="31">
        <v>-5.9872151119495678E-4</v>
      </c>
      <c r="BD236" s="31">
        <v>5.5259184696010476E-3</v>
      </c>
      <c r="BE236" s="31">
        <v>1.1180023636548533E-3</v>
      </c>
      <c r="BF236" s="31">
        <v>2.0597270509360046E-4</v>
      </c>
      <c r="BG236" s="31">
        <v>8.1441834226846598E-4</v>
      </c>
      <c r="BH236" s="31">
        <v>2.8296502943243998E-4</v>
      </c>
      <c r="BI236" s="31">
        <v>6.0986143625748968E-3</v>
      </c>
      <c r="BJ236" s="31">
        <v>3.8394037579842456E-3</v>
      </c>
      <c r="BK236" s="31">
        <v>4.4112151330664653E-4</v>
      </c>
      <c r="BL236" s="31">
        <v>4.1316366514834732E-3</v>
      </c>
      <c r="BM236" s="31">
        <v>-1.1267783691666641E-2</v>
      </c>
      <c r="BN236" s="31">
        <v>5.3729676303594393E-3</v>
      </c>
      <c r="BO236" s="31">
        <v>1.6007277921787065E-3</v>
      </c>
      <c r="BP236" s="31">
        <v>4.6472083241909492E-3</v>
      </c>
      <c r="BQ236" s="31">
        <v>7.8859550994008181E-4</v>
      </c>
      <c r="BR236" s="31">
        <v>-1.953113578515718E-3</v>
      </c>
      <c r="BS236" s="31">
        <v>-1.0998126694263368E-3</v>
      </c>
      <c r="BT236" s="60"/>
      <c r="BU236" s="60"/>
      <c r="BV236" s="60"/>
      <c r="BW236" s="60"/>
    </row>
    <row r="237" spans="2:75" hidden="1" outlineLevel="1">
      <c r="B237" s="2">
        <v>223</v>
      </c>
      <c r="E237" t="s">
        <v>231</v>
      </c>
      <c r="F237" s="33"/>
      <c r="G237" s="33">
        <f>HLOOKUP($E$3,'2024 Historical'!$C$3:$BC$261,Q237,FALSE)</f>
        <v>1.1962152017295487E-5</v>
      </c>
      <c r="H237" s="33">
        <f t="shared" si="79"/>
        <v>1.4008963172129361E-5</v>
      </c>
      <c r="I237" s="33">
        <f t="shared" si="80"/>
        <v>1.3334027188218814E-5</v>
      </c>
      <c r="J237" s="33">
        <f t="shared" si="80"/>
        <v>1.4130700043977661E-5</v>
      </c>
      <c r="K237" s="33">
        <f t="shared" si="80"/>
        <v>1.4809057082832117E-5</v>
      </c>
      <c r="L237" s="33">
        <f t="shared" si="80"/>
        <v>1.5487414121686568E-5</v>
      </c>
      <c r="M237" s="33">
        <f t="shared" si="80"/>
        <v>1.6165771160541018E-5</v>
      </c>
      <c r="N237" s="33">
        <f t="shared" si="80"/>
        <v>1.6844128199395506E-5</v>
      </c>
      <c r="O237" s="33">
        <f t="shared" ref="O237" si="92">O173*O216</f>
        <v>1.7522485238249954E-5</v>
      </c>
      <c r="P237" s="172"/>
      <c r="Q237" s="174">
        <v>235</v>
      </c>
      <c r="S237" s="31">
        <v>-3.6946486745411587E-4</v>
      </c>
      <c r="T237" s="31">
        <v>9.4438692151114058E-4</v>
      </c>
      <c r="U237" s="31">
        <v>-3.9380312731238261E-4</v>
      </c>
      <c r="V237" s="31">
        <v>1.960437918662043E-4</v>
      </c>
      <c r="W237" s="31">
        <v>-4.9978337025350905E-6</v>
      </c>
      <c r="X237" s="31">
        <v>-4.0589966081972613E-5</v>
      </c>
      <c r="Y237" s="31">
        <v>4.3513881229966585E-4</v>
      </c>
      <c r="Z237" s="31">
        <v>8.5495796277276521E-4</v>
      </c>
      <c r="AA237" s="31">
        <v>2.3017293932329282E-5</v>
      </c>
      <c r="AB237" s="31">
        <v>-2.8530521595716606E-5</v>
      </c>
      <c r="AC237" s="31">
        <v>1.0265317765880086E-4</v>
      </c>
      <c r="AD237" s="31">
        <v>3.2994344814272827E-5</v>
      </c>
      <c r="AE237" s="31">
        <v>1.1432519619373459E-5</v>
      </c>
      <c r="AF237" s="31">
        <v>1.9843738967564769E-4</v>
      </c>
      <c r="AG237" s="31">
        <v>-7.5855023918188025E-5</v>
      </c>
      <c r="AH237" s="31">
        <v>-3.8533607856830547E-4</v>
      </c>
      <c r="AI237" s="31">
        <v>-7.4127039598226374E-6</v>
      </c>
      <c r="AJ237" s="31">
        <v>-3.9981144926507849E-5</v>
      </c>
      <c r="AK237" s="31">
        <v>1.4030408510865354E-3</v>
      </c>
      <c r="AL237" s="31">
        <v>-4.8307854135066288E-4</v>
      </c>
      <c r="AM237" s="31">
        <v>4.5319422644552609E-4</v>
      </c>
      <c r="AN237" s="31">
        <v>-3.5626789901942098E-4</v>
      </c>
      <c r="AO237" s="31">
        <v>2.1014675768485304E-4</v>
      </c>
      <c r="AP237" s="31">
        <v>9.4169004971763454E-4</v>
      </c>
      <c r="AQ237" s="31">
        <v>4.4786392779664236E-5</v>
      </c>
      <c r="AR237" s="31">
        <v>8.2785523324736972E-4</v>
      </c>
      <c r="AS237" s="31">
        <v>3.2262441233454915E-5</v>
      </c>
      <c r="AT237" s="31">
        <v>-1.4667850873229278E-4</v>
      </c>
      <c r="AU237" s="31">
        <v>-9.0224097061837634E-5</v>
      </c>
      <c r="AV237" s="31">
        <v>1.4008963172129361E-5</v>
      </c>
      <c r="AW237" s="31">
        <v>-3.0453177485048307E-4</v>
      </c>
      <c r="AX237" s="31">
        <v>4.8441741630342864E-4</v>
      </c>
      <c r="AY237" s="31">
        <v>1.0337859875760931E-5</v>
      </c>
      <c r="AZ237" s="31">
        <v>3.6496481219489647E-4</v>
      </c>
      <c r="BA237" s="31">
        <v>-2.5001113694404806E-5</v>
      </c>
      <c r="BB237" s="31">
        <v>-7.9246752784088693E-5</v>
      </c>
      <c r="BC237" s="31">
        <v>2.5910124764469129E-5</v>
      </c>
      <c r="BD237" s="31">
        <v>-9.7325839507517777E-5</v>
      </c>
      <c r="BE237" s="31">
        <v>4.5506567618618099E-6</v>
      </c>
      <c r="BF237" s="31">
        <v>-9.0005251408532017E-6</v>
      </c>
      <c r="BG237" s="31">
        <v>-1.5069346946988108E-5</v>
      </c>
      <c r="BH237" s="31">
        <v>-1.0627627568432928E-5</v>
      </c>
      <c r="BI237" s="31">
        <v>-2.4650145326110514E-3</v>
      </c>
      <c r="BJ237" s="31">
        <v>-1.9018938593364762E-4</v>
      </c>
      <c r="BK237" s="31">
        <v>-2.9808747161263689E-5</v>
      </c>
      <c r="BL237" s="31">
        <v>-2.7253384523942146E-4</v>
      </c>
      <c r="BM237" s="31">
        <v>-7.555180765248695E-4</v>
      </c>
      <c r="BN237" s="31">
        <v>1.0216488488177842E-5</v>
      </c>
      <c r="BO237" s="31">
        <v>-2.9484642789881222E-4</v>
      </c>
      <c r="BP237" s="31">
        <v>-3.1619134183557982E-4</v>
      </c>
      <c r="BQ237" s="31">
        <v>-1.3137030126802071E-5</v>
      </c>
      <c r="BR237" s="31">
        <v>9.3471072914843475E-5</v>
      </c>
      <c r="BS237" s="31">
        <v>9.0177070726899503E-5</v>
      </c>
      <c r="BT237" s="60"/>
      <c r="BU237" s="60"/>
      <c r="BV237" s="60"/>
      <c r="BW237" s="60"/>
    </row>
    <row r="238" spans="2:75" hidden="1" outlineLevel="1">
      <c r="B238" s="2">
        <v>224</v>
      </c>
      <c r="E238" t="s">
        <v>232</v>
      </c>
      <c r="F238" s="33"/>
      <c r="G238" s="33">
        <f>HLOOKUP($E$3,'2024 Historical'!$C$3:$BC$261,Q238,FALSE)</f>
        <v>0.11398700807068453</v>
      </c>
      <c r="H238" s="33">
        <f t="shared" si="79"/>
        <v>0.11462431946685959</v>
      </c>
      <c r="I238" s="33">
        <f t="shared" si="80"/>
        <v>0.11530420090715182</v>
      </c>
      <c r="J238" s="33">
        <f t="shared" si="80"/>
        <v>0.11628772077678236</v>
      </c>
      <c r="K238" s="33">
        <f t="shared" si="80"/>
        <v>0.11628772077678236</v>
      </c>
      <c r="L238" s="33">
        <f t="shared" si="80"/>
        <v>0.11628772077678236</v>
      </c>
      <c r="M238" s="33">
        <f t="shared" si="80"/>
        <v>0.11628772077678236</v>
      </c>
      <c r="N238" s="33">
        <f t="shared" si="80"/>
        <v>0.11628772077678236</v>
      </c>
      <c r="O238" s="33">
        <f t="shared" ref="O238" si="93">O174*O217</f>
        <v>0.11628772077678236</v>
      </c>
      <c r="P238" s="172"/>
      <c r="Q238" s="174">
        <v>236</v>
      </c>
      <c r="S238" s="31">
        <v>0.83368521882625046</v>
      </c>
      <c r="T238" s="31">
        <v>0.40747098736890836</v>
      </c>
      <c r="U238" s="31">
        <v>1.5589321112400212</v>
      </c>
      <c r="V238" s="31">
        <v>3.7206425443539429E-2</v>
      </c>
      <c r="W238" s="31">
        <v>1.274446303073065E-3</v>
      </c>
      <c r="X238" s="31">
        <v>9.0743442952142511E-2</v>
      </c>
      <c r="Y238" s="31">
        <v>0.56760467955845739</v>
      </c>
      <c r="Z238" s="31">
        <v>1.3574046876407959</v>
      </c>
      <c r="AA238" s="31">
        <v>0.41062079853213873</v>
      </c>
      <c r="AB238" s="31">
        <v>0.1154491421783871</v>
      </c>
      <c r="AC238" s="31">
        <v>-1.2466237670166917E-4</v>
      </c>
      <c r="AD238" s="31">
        <v>4.9211896318978716E-2</v>
      </c>
      <c r="AE238" s="31">
        <v>0.33921404914722958</v>
      </c>
      <c r="AF238" s="31">
        <v>0.14458873158158975</v>
      </c>
      <c r="AG238" s="31">
        <v>8.6099086683528753E-2</v>
      </c>
      <c r="AH238" s="31">
        <v>0.1168275888491983</v>
      </c>
      <c r="AI238" s="31">
        <v>1.03574159436157</v>
      </c>
      <c r="AJ238" s="31">
        <v>2.1273453441038325E-2</v>
      </c>
      <c r="AK238" s="31">
        <v>0.45802731230665672</v>
      </c>
      <c r="AL238" s="31">
        <v>3.0341887934551059E-2</v>
      </c>
      <c r="AM238" s="31">
        <v>0.49031416592055788</v>
      </c>
      <c r="AN238" s="31">
        <v>2.575184198072916</v>
      </c>
      <c r="AO238" s="31">
        <v>1.0768388775835858</v>
      </c>
      <c r="AP238" s="31">
        <v>1.3974545520965083</v>
      </c>
      <c r="AQ238" s="31">
        <v>0.37410815269478798</v>
      </c>
      <c r="AR238" s="31">
        <v>0.20828857350318844</v>
      </c>
      <c r="AS238" s="31">
        <v>9.538575453046795E-2</v>
      </c>
      <c r="AT238" s="31">
        <v>0.44105057062741981</v>
      </c>
      <c r="AU238" s="31">
        <v>0.34948144895408639</v>
      </c>
      <c r="AV238" s="31">
        <v>0.11462431946685959</v>
      </c>
      <c r="AW238" s="31">
        <v>3.1760340253122681E-2</v>
      </c>
      <c r="AX238" s="31">
        <v>2.510529733482527E-2</v>
      </c>
      <c r="AY238" s="31">
        <v>1.0024263760832406E-3</v>
      </c>
      <c r="AZ238" s="31">
        <v>0.4650528892743489</v>
      </c>
      <c r="BA238" s="31">
        <v>9.3222610361326369E-2</v>
      </c>
      <c r="BB238" s="31">
        <v>1.4049560404663308</v>
      </c>
      <c r="BC238" s="31">
        <v>8.9732187358510466E-3</v>
      </c>
      <c r="BD238" s="31">
        <v>0.41844335092209323</v>
      </c>
      <c r="BE238" s="31">
        <v>4.8849880036535858E-5</v>
      </c>
      <c r="BF238" s="31">
        <v>0.39532508917509507</v>
      </c>
      <c r="BG238" s="31">
        <v>8.0244676778282273E-2</v>
      </c>
      <c r="BH238" s="31">
        <v>0.45679889194242379</v>
      </c>
      <c r="BI238" s="31">
        <v>0.82459304704423142</v>
      </c>
      <c r="BJ238" s="31">
        <v>1.1482588111211431</v>
      </c>
      <c r="BK238" s="31">
        <v>8.3940112373254178E-3</v>
      </c>
      <c r="BL238" s="31">
        <v>0.61604879300121274</v>
      </c>
      <c r="BM238" s="31">
        <v>0.7703647382427381</v>
      </c>
      <c r="BN238" s="31">
        <v>3.0289816214033864E-2</v>
      </c>
      <c r="BO238" s="31">
        <v>0.14968572163743593</v>
      </c>
      <c r="BP238" s="31">
        <v>1.0934602328333582</v>
      </c>
      <c r="BQ238" s="31">
        <v>0.1685700987861945</v>
      </c>
      <c r="BR238" s="31">
        <v>8.3450295219205675E-2</v>
      </c>
      <c r="BS238" s="31">
        <v>3.8004646503257543E-2</v>
      </c>
      <c r="BT238" s="60"/>
      <c r="BU238" s="60"/>
      <c r="BV238" s="60"/>
      <c r="BW238" s="60"/>
    </row>
    <row r="239" spans="2:75" hidden="1" outlineLevel="1">
      <c r="B239" s="2">
        <v>225</v>
      </c>
      <c r="E239" t="s">
        <v>233</v>
      </c>
      <c r="F239" s="33"/>
      <c r="G239" s="33">
        <f>HLOOKUP($E$3,'2024 Historical'!$C$3:$BC$261,Q239,FALSE)</f>
        <v>4.3052828548594539E-2</v>
      </c>
      <c r="H239" s="33">
        <f t="shared" si="79"/>
        <v>4.4539235080499971E-2</v>
      </c>
      <c r="I239" s="33">
        <f t="shared" si="80"/>
        <v>4.4874597669180061E-2</v>
      </c>
      <c r="J239" s="33">
        <f t="shared" si="80"/>
        <v>4.5950795494981773E-2</v>
      </c>
      <c r="K239" s="33">
        <f t="shared" si="80"/>
        <v>4.5950795494981773E-2</v>
      </c>
      <c r="L239" s="33">
        <f t="shared" si="80"/>
        <v>4.5950795494981773E-2</v>
      </c>
      <c r="M239" s="33">
        <f t="shared" si="80"/>
        <v>4.5950795494981773E-2</v>
      </c>
      <c r="N239" s="33">
        <f t="shared" si="80"/>
        <v>4.5950795494981773E-2</v>
      </c>
      <c r="O239" s="33">
        <f t="shared" ref="O239" si="94">O175*O218</f>
        <v>4.5950795494981773E-2</v>
      </c>
      <c r="P239" s="172"/>
      <c r="Q239" s="174">
        <v>237</v>
      </c>
      <c r="S239" s="31">
        <v>0.73524760044425774</v>
      </c>
      <c r="T239" s="31">
        <v>0.28243053911809768</v>
      </c>
      <c r="U239" s="31">
        <v>1.0318306557167611</v>
      </c>
      <c r="V239" s="31">
        <v>1.3882126178788744E-2</v>
      </c>
      <c r="W239" s="31">
        <v>-3.8270758985152606E-4</v>
      </c>
      <c r="X239" s="31">
        <v>5.0877450269989292E-2</v>
      </c>
      <c r="Y239" s="31">
        <v>0.52710637820217954</v>
      </c>
      <c r="Z239" s="31">
        <v>0.62608431767720329</v>
      </c>
      <c r="AA239" s="31">
        <v>0.20431422506605898</v>
      </c>
      <c r="AB239" s="31">
        <v>5.3407667821427848E-2</v>
      </c>
      <c r="AC239" s="31">
        <v>-9.5529896504996446E-5</v>
      </c>
      <c r="AD239" s="31">
        <v>9.7427748839999904E-3</v>
      </c>
      <c r="AE239" s="31">
        <v>0.14910820038978015</v>
      </c>
      <c r="AF239" s="31">
        <v>3.0835996303877924E-2</v>
      </c>
      <c r="AG239" s="31">
        <v>4.7564469527934354E-2</v>
      </c>
      <c r="AH239" s="31">
        <v>8.7386474465180289E-2</v>
      </c>
      <c r="AI239" s="31">
        <v>0.51445890653381576</v>
      </c>
      <c r="AJ239" s="31">
        <v>1.1695583438512156E-2</v>
      </c>
      <c r="AK239" s="31">
        <v>0.11656828262527857</v>
      </c>
      <c r="AL239" s="31">
        <v>9.5285207293881694E-2</v>
      </c>
      <c r="AM239" s="31">
        <v>0.22309624349870968</v>
      </c>
      <c r="AN239" s="31">
        <v>1.6944892186180818</v>
      </c>
      <c r="AO239" s="31">
        <v>0.13152788852360572</v>
      </c>
      <c r="AP239" s="31">
        <v>0.66391317604381284</v>
      </c>
      <c r="AQ239" s="31">
        <v>0.18997397708020697</v>
      </c>
      <c r="AR239" s="31">
        <v>9.1963467843959909E-2</v>
      </c>
      <c r="AS239" s="31">
        <v>4.4078853101606696E-2</v>
      </c>
      <c r="AT239" s="31">
        <v>0.23781521190438629</v>
      </c>
      <c r="AU239" s="31">
        <v>0.13317597806951981</v>
      </c>
      <c r="AV239" s="31">
        <v>4.4539235080499971E-2</v>
      </c>
      <c r="AW239" s="31">
        <v>1.7510316780033532E-2</v>
      </c>
      <c r="AX239" s="31">
        <v>1.3641296793361594E-2</v>
      </c>
      <c r="AY239" s="31">
        <v>8.6345433054179949E-4</v>
      </c>
      <c r="AZ239" s="31">
        <v>0.17964024111333948</v>
      </c>
      <c r="BA239" s="31">
        <v>5.3645778179935988E-2</v>
      </c>
      <c r="BB239" s="31">
        <v>0.69479066185519489</v>
      </c>
      <c r="BC239" s="31">
        <v>1.2936501347365994E-3</v>
      </c>
      <c r="BD239" s="31">
        <v>0.18139784530138697</v>
      </c>
      <c r="BE239" s="31">
        <v>2.8454545954917921E-5</v>
      </c>
      <c r="BF239" s="31">
        <v>0.30068643653834309</v>
      </c>
      <c r="BG239" s="31">
        <v>4.3660228029877159E-2</v>
      </c>
      <c r="BH239" s="31">
        <v>0.2624321481023173</v>
      </c>
      <c r="BI239" s="31">
        <v>0.43744925923691458</v>
      </c>
      <c r="BJ239" s="31">
        <v>0.32458065834907135</v>
      </c>
      <c r="BK239" s="31">
        <v>3.8852496568472406E-3</v>
      </c>
      <c r="BL239" s="31">
        <v>0.27628198267961845</v>
      </c>
      <c r="BM239" s="31">
        <v>0.574153064307248</v>
      </c>
      <c r="BN239" s="31">
        <v>0.20748149975683217</v>
      </c>
      <c r="BO239" s="31">
        <v>7.7318082251881512E-2</v>
      </c>
      <c r="BP239" s="31">
        <v>0.54401587209909696</v>
      </c>
      <c r="BQ239" s="31">
        <v>8.7754612224216558E-2</v>
      </c>
      <c r="BR239" s="31">
        <v>4.9938192495685096E-2</v>
      </c>
      <c r="BS239" s="31">
        <v>2.1982615059791197E-2</v>
      </c>
      <c r="BT239" s="60"/>
      <c r="BU239" s="60"/>
      <c r="BV239" s="60"/>
      <c r="BW239" s="60"/>
    </row>
    <row r="240" spans="2:75" hidden="1" outlineLevel="1">
      <c r="B240" s="2">
        <v>226</v>
      </c>
      <c r="E240" t="s">
        <v>234</v>
      </c>
      <c r="F240" s="33"/>
      <c r="G240" s="33">
        <f>HLOOKUP($E$3,'2024 Historical'!$C$3:$BC$261,Q240,FALSE)</f>
        <v>-9.9590918968653755E-2</v>
      </c>
      <c r="H240" s="33">
        <f t="shared" si="79"/>
        <v>-0.10245646994481812</v>
      </c>
      <c r="I240" s="33">
        <f t="shared" si="80"/>
        <v>-0.10261925138838299</v>
      </c>
      <c r="J240" s="33">
        <f t="shared" si="80"/>
        <v>-0.10419156956037248</v>
      </c>
      <c r="K240" s="33">
        <f t="shared" si="80"/>
        <v>-0.10419156956037248</v>
      </c>
      <c r="L240" s="33">
        <f t="shared" si="80"/>
        <v>-0.10419156956037248</v>
      </c>
      <c r="M240" s="33">
        <f t="shared" si="80"/>
        <v>-0.10419156956037248</v>
      </c>
      <c r="N240" s="33">
        <f t="shared" si="80"/>
        <v>-0.10419156956037248</v>
      </c>
      <c r="O240" s="33">
        <f t="shared" ref="O240" si="95">O176*O219</f>
        <v>-0.10419156956037248</v>
      </c>
      <c r="P240" s="172"/>
      <c r="Q240" s="174">
        <v>238</v>
      </c>
      <c r="S240" s="31">
        <v>-1.6827650568128734</v>
      </c>
      <c r="T240" s="31">
        <v>-0.75461247313105706</v>
      </c>
      <c r="U240" s="31">
        <v>-2.8537695423018361</v>
      </c>
      <c r="V240" s="31">
        <v>-4.5191359780617939E-2</v>
      </c>
      <c r="W240" s="31">
        <v>1.2834541652908518E-3</v>
      </c>
      <c r="X240" s="31">
        <v>-0.23986806922677079</v>
      </c>
      <c r="Y240" s="31">
        <v>-1.2675448725559009</v>
      </c>
      <c r="Z240" s="31">
        <v>-2.7613913767839731</v>
      </c>
      <c r="AA240" s="31">
        <v>-0.60300428469703238</v>
      </c>
      <c r="AB240" s="31">
        <v>-0.12422830305352524</v>
      </c>
      <c r="AC240" s="31">
        <v>-4.4658556295047568E-3</v>
      </c>
      <c r="AD240" s="31">
        <v>-4.1429422129183921E-2</v>
      </c>
      <c r="AE240" s="31">
        <v>-0.53088917624992227</v>
      </c>
      <c r="AF240" s="31">
        <v>-0.12715631362276639</v>
      </c>
      <c r="AG240" s="31">
        <v>-0.17781055885767563</v>
      </c>
      <c r="AH240" s="31">
        <v>-0.19923112253950437</v>
      </c>
      <c r="AI240" s="31">
        <v>-1.7504740900418405</v>
      </c>
      <c r="AJ240" s="31">
        <v>-6.4097578078183837E-2</v>
      </c>
      <c r="AK240" s="31">
        <v>-0.61342606988885873</v>
      </c>
      <c r="AL240" s="31">
        <v>-0.11012382011222155</v>
      </c>
      <c r="AM240" s="31">
        <v>-1.4649585295151588</v>
      </c>
      <c r="AN240" s="31">
        <v>-3.5396654784094328</v>
      </c>
      <c r="AO240" s="31">
        <v>-1.0387243095564695</v>
      </c>
      <c r="AP240" s="31">
        <v>-1.8205366154003764</v>
      </c>
      <c r="AQ240" s="31">
        <v>-0.45560538013632329</v>
      </c>
      <c r="AR240" s="31">
        <v>-0.45244975532400644</v>
      </c>
      <c r="AS240" s="31">
        <v>-0.14639873441647344</v>
      </c>
      <c r="AT240" s="31">
        <v>-0.7022020167165941</v>
      </c>
      <c r="AU240" s="31">
        <v>-0.50567124043070433</v>
      </c>
      <c r="AV240" s="31">
        <v>-0.10245646994481812</v>
      </c>
      <c r="AW240" s="31">
        <v>-5.2668089806812736E-2</v>
      </c>
      <c r="AX240" s="31">
        <v>-6.5991368213846546E-2</v>
      </c>
      <c r="AY240" s="31">
        <v>-8.0269001360671211E-3</v>
      </c>
      <c r="AZ240" s="31">
        <v>-0.59048734085248322</v>
      </c>
      <c r="BA240" s="31">
        <v>-0.19590517291701484</v>
      </c>
      <c r="BB240" s="31">
        <v>-1.7556862944523681</v>
      </c>
      <c r="BC240" s="31">
        <v>-3.1898247666344802E-3</v>
      </c>
      <c r="BD240" s="31">
        <v>-0.67489186211481189</v>
      </c>
      <c r="BE240" s="31">
        <v>-2.5127039117125827E-2</v>
      </c>
      <c r="BF240" s="31">
        <v>-0.89662658324624456</v>
      </c>
      <c r="BG240" s="31">
        <v>-0.15075158163891192</v>
      </c>
      <c r="BH240" s="31">
        <v>-1.5041129662609756</v>
      </c>
      <c r="BI240" s="31">
        <v>-1.2052720542445188</v>
      </c>
      <c r="BJ240" s="31">
        <v>-1.4664449605696859</v>
      </c>
      <c r="BK240" s="31">
        <v>-4.85222598105483E-2</v>
      </c>
      <c r="BL240" s="31">
        <v>-0.84869763900823736</v>
      </c>
      <c r="BM240" s="31">
        <v>-1.4684013948319949</v>
      </c>
      <c r="BN240" s="31">
        <v>-0.9194783870624742</v>
      </c>
      <c r="BO240" s="31">
        <v>-0.32767931381402754</v>
      </c>
      <c r="BP240" s="31">
        <v>-1.5721321691539336</v>
      </c>
      <c r="BQ240" s="31">
        <v>-0.33345380005808634</v>
      </c>
      <c r="BR240" s="31">
        <v>-0.10829620684621404</v>
      </c>
      <c r="BS240" s="31">
        <v>-6.1691229571040132E-2</v>
      </c>
      <c r="BT240" s="60"/>
      <c r="BU240" s="60"/>
      <c r="BV240" s="60"/>
      <c r="BW240" s="60"/>
    </row>
    <row r="241" spans="1:80" hidden="1" outlineLevel="1">
      <c r="B241" s="2">
        <v>227</v>
      </c>
      <c r="E241" t="s">
        <v>221</v>
      </c>
      <c r="F241" s="33"/>
      <c r="G241" s="33">
        <f>HLOOKUP($E$3,'2024 Historical'!$C$3:$BC$261,Q241,FALSE)</f>
        <v>1.0682665081458037E-2</v>
      </c>
      <c r="H241" s="33">
        <f t="shared" si="79"/>
        <v>1.1957486624564299E-2</v>
      </c>
      <c r="I241" s="33">
        <f t="shared" si="80"/>
        <v>1.3125223889243339E-2</v>
      </c>
      <c r="J241" s="33">
        <f t="shared" si="80"/>
        <v>1.4198834534617314E-2</v>
      </c>
      <c r="K241" s="33">
        <f t="shared" si="80"/>
        <v>1.518926541289543E-2</v>
      </c>
      <c r="L241" s="33">
        <f t="shared" si="80"/>
        <v>1.6105828277274942E-2</v>
      </c>
      <c r="M241" s="33">
        <f t="shared" si="80"/>
        <v>1.6956494241289762E-2</v>
      </c>
      <c r="N241" s="33">
        <f t="shared" si="80"/>
        <v>1.7748126785285475E-2</v>
      </c>
      <c r="O241" s="33">
        <f t="shared" ref="O241" si="96">O177*O220</f>
        <v>1.8486667776487501E-2</v>
      </c>
      <c r="P241" s="172"/>
      <c r="Q241" s="174">
        <v>239</v>
      </c>
      <c r="S241" s="31">
        <v>0.67987902281088075</v>
      </c>
      <c r="T241" s="31">
        <v>-9.3056721434718992E-2</v>
      </c>
      <c r="U241" s="31">
        <v>-0.98216149989136126</v>
      </c>
      <c r="V241" s="31">
        <v>-0.31877626767839351</v>
      </c>
      <c r="W241" s="31">
        <v>-0.16472368204352289</v>
      </c>
      <c r="X241" s="31">
        <v>-0.24249854207811422</v>
      </c>
      <c r="Y241" s="31">
        <v>-0.8199590970236259</v>
      </c>
      <c r="Z241" s="31">
        <v>-1.2512816444005312</v>
      </c>
      <c r="AA241" s="31">
        <v>-0.80713562973408282</v>
      </c>
      <c r="AB241" s="31">
        <v>6.9021918777834465E-2</v>
      </c>
      <c r="AC241" s="31">
        <v>-0.12258634925651643</v>
      </c>
      <c r="AD241" s="31">
        <v>-2.5759889776861312E-2</v>
      </c>
      <c r="AE241" s="31">
        <v>-0.58286669479698194</v>
      </c>
      <c r="AF241" s="31">
        <v>-0.50876862236444187</v>
      </c>
      <c r="AG241" s="31">
        <v>-0.34599930814112406</v>
      </c>
      <c r="AH241" s="31">
        <v>-0.68712909157314117</v>
      </c>
      <c r="AI241" s="31">
        <v>-0.98974481743642218</v>
      </c>
      <c r="AJ241" s="31">
        <v>-0.23821102096186494</v>
      </c>
      <c r="AK241" s="31">
        <v>-0.54212825361752248</v>
      </c>
      <c r="AL241" s="31">
        <v>-0.16925821969066565</v>
      </c>
      <c r="AM241" s="31">
        <v>-1.0181511631925688</v>
      </c>
      <c r="AN241" s="31">
        <v>-1.4072529680502768</v>
      </c>
      <c r="AO241" s="31">
        <v>-0.99957615574324543</v>
      </c>
      <c r="AP241" s="31">
        <v>1.0726153346698251</v>
      </c>
      <c r="AQ241" s="31">
        <v>0.23398002251585101</v>
      </c>
      <c r="AR241" s="31">
        <v>-0.29271254058176421</v>
      </c>
      <c r="AS241" s="31">
        <v>-0.54075197030363087</v>
      </c>
      <c r="AT241" s="31">
        <v>-0.78773245794804514</v>
      </c>
      <c r="AU241" s="31">
        <v>-0.51326088817137105</v>
      </c>
      <c r="AV241" s="31">
        <v>1.1957486624564299E-2</v>
      </c>
      <c r="AW241" s="31">
        <v>-0.12748107197995806</v>
      </c>
      <c r="AX241" s="31">
        <v>-0.2698111729699042</v>
      </c>
      <c r="AY241" s="31">
        <v>-5.6046967067042387E-3</v>
      </c>
      <c r="AZ241" s="31">
        <v>-0.5819875338935675</v>
      </c>
      <c r="BA241" s="31">
        <v>-0.38417619125369651</v>
      </c>
      <c r="BB241" s="31">
        <v>-0.61486776733400983</v>
      </c>
      <c r="BC241" s="31">
        <v>-0.13531771570070927</v>
      </c>
      <c r="BD241" s="31">
        <v>-0.74974797657727421</v>
      </c>
      <c r="BE241" s="31">
        <v>-0.20443897232739527</v>
      </c>
      <c r="BF241" s="31">
        <v>-0.64191821832962936</v>
      </c>
      <c r="BG241" s="31">
        <v>-0.36966485771549451</v>
      </c>
      <c r="BH241" s="31">
        <v>-1.0696205589991408</v>
      </c>
      <c r="BI241" s="31">
        <v>-0.92811059656785821</v>
      </c>
      <c r="BJ241" s="31">
        <v>-0.53359573158365603</v>
      </c>
      <c r="BK241" s="31">
        <v>-0.22187114810941738</v>
      </c>
      <c r="BL241" s="31">
        <v>-0.83216805996496268</v>
      </c>
      <c r="BM241" s="31">
        <v>0.56795180556820446</v>
      </c>
      <c r="BN241" s="31">
        <v>-0.66783244805062514</v>
      </c>
      <c r="BO241" s="31">
        <v>-0.50665971665650644</v>
      </c>
      <c r="BP241" s="31">
        <v>-0.8668820281536419</v>
      </c>
      <c r="BQ241" s="31">
        <v>-0.47492982115922033</v>
      </c>
      <c r="BR241" s="31">
        <v>9.5787162986277777E-2</v>
      </c>
      <c r="BS241" s="31">
        <v>-6.4185390911734252E-2</v>
      </c>
      <c r="BT241" s="60"/>
      <c r="BU241" s="60"/>
      <c r="BV241" s="60"/>
      <c r="BW241" s="60"/>
    </row>
    <row r="242" spans="1:80" hidden="1" outlineLevel="1">
      <c r="B242" s="2">
        <v>228</v>
      </c>
      <c r="E242" t="s">
        <v>222</v>
      </c>
      <c r="F242" s="33"/>
      <c r="G242" s="33">
        <f>HLOOKUP($E$3,'2024 Historical'!$C$3:$BC$261,Q242,FALSE)</f>
        <v>1.4200007219714039E-2</v>
      </c>
      <c r="H242" s="33">
        <f t="shared" si="79"/>
        <v>1.363717050283113E-2</v>
      </c>
      <c r="I242" s="33">
        <f t="shared" ref="I242:N243" si="97">I178*I221</f>
        <v>1.2426036590601909E-2</v>
      </c>
      <c r="J242" s="33">
        <f t="shared" si="97"/>
        <v>1.2093693216446152E-2</v>
      </c>
      <c r="K242" s="33">
        <f t="shared" si="97"/>
        <v>1.0476432403285971E-2</v>
      </c>
      <c r="L242" s="33">
        <f t="shared" si="97"/>
        <v>9.1288350606107925E-3</v>
      </c>
      <c r="M242" s="33">
        <f t="shared" si="97"/>
        <v>7.8087399946079926E-3</v>
      </c>
      <c r="N242" s="33">
        <f t="shared" si="97"/>
        <v>6.1168163735253311E-3</v>
      </c>
      <c r="O242" s="33">
        <f t="shared" ref="O242" si="98">O178*O221</f>
        <v>4.5218851535360578E-3</v>
      </c>
      <c r="P242" s="172"/>
      <c r="Q242" s="174">
        <v>240</v>
      </c>
      <c r="S242" s="31">
        <v>1.039899310041026E-2</v>
      </c>
      <c r="T242" s="31">
        <v>1.0184038718954454E-2</v>
      </c>
      <c r="U242" s="31">
        <v>-2.621176523247652E-3</v>
      </c>
      <c r="V242" s="31">
        <v>4.8137671709148309E-3</v>
      </c>
      <c r="W242" s="31">
        <v>5.7719484444396152E-3</v>
      </c>
      <c r="X242" s="31">
        <v>1.0805535052667849E-2</v>
      </c>
      <c r="Y242" s="31">
        <v>1.8082801741854403E-2</v>
      </c>
      <c r="Z242" s="31">
        <v>4.4751531315156114E-2</v>
      </c>
      <c r="AA242" s="31">
        <v>1.2085537475950153E-2</v>
      </c>
      <c r="AB242" s="31">
        <v>1.5952178106911484E-2</v>
      </c>
      <c r="AC242" s="31">
        <v>1.2613507442659501E-2</v>
      </c>
      <c r="AD242" s="31">
        <v>8.1847619823583115E-3</v>
      </c>
      <c r="AE242" s="31">
        <v>2.0492506261280196E-2</v>
      </c>
      <c r="AF242" s="31">
        <v>1.7562378554856269E-2</v>
      </c>
      <c r="AG242" s="31">
        <v>1.2379586309256292E-2</v>
      </c>
      <c r="AH242" s="31">
        <v>1.529193913550553E-2</v>
      </c>
      <c r="AI242" s="31">
        <v>6.3016845686140858E-4</v>
      </c>
      <c r="AJ242" s="31">
        <v>2.8193923641264018E-3</v>
      </c>
      <c r="AK242" s="31">
        <v>9.4101654716154549E-3</v>
      </c>
      <c r="AL242" s="31">
        <v>6.8637134890796167E-3</v>
      </c>
      <c r="AM242" s="31">
        <v>-5.6694378843251143E-4</v>
      </c>
      <c r="AN242" s="31">
        <v>6.8301961786784143E-3</v>
      </c>
      <c r="AO242" s="31">
        <v>3.1413487470734755E-3</v>
      </c>
      <c r="AP242" s="31">
        <v>1.2986231444857587E-2</v>
      </c>
      <c r="AQ242" s="31">
        <v>2.0500825908808241E-2</v>
      </c>
      <c r="AR242" s="31">
        <v>6.580352230311895E-2</v>
      </c>
      <c r="AS242" s="31">
        <v>4.7595214690003091E-3</v>
      </c>
      <c r="AT242" s="31">
        <v>1.7870283937661147E-2</v>
      </c>
      <c r="AU242" s="31">
        <v>1.4645094158491532E-2</v>
      </c>
      <c r="AV242" s="31">
        <v>1.363717050283113E-2</v>
      </c>
      <c r="AW242" s="31">
        <v>1.6705471540869071E-2</v>
      </c>
      <c r="AX242" s="31">
        <v>8.9913527599515472E-3</v>
      </c>
      <c r="AY242" s="31">
        <v>1.9614763879256598E-2</v>
      </c>
      <c r="AZ242" s="31">
        <v>1.5732410174908361E-2</v>
      </c>
      <c r="BA242" s="31">
        <v>3.0172977333511888E-3</v>
      </c>
      <c r="BB242" s="31">
        <v>-2.1420304629377863E-3</v>
      </c>
      <c r="BC242" s="31">
        <v>2.585527287668505E-2</v>
      </c>
      <c r="BD242" s="31">
        <v>1.2807188321132864E-2</v>
      </c>
      <c r="BE242" s="31">
        <v>1.6452879909101298E-2</v>
      </c>
      <c r="BF242" s="31">
        <v>1.0637225826726587E-2</v>
      </c>
      <c r="BG242" s="31">
        <v>3.6556870726516155E-3</v>
      </c>
      <c r="BH242" s="31">
        <v>4.8171747840938736E-3</v>
      </c>
      <c r="BI242" s="31">
        <v>5.779451463672731E-3</v>
      </c>
      <c r="BJ242" s="31">
        <v>9.5919715922825038E-3</v>
      </c>
      <c r="BK242" s="31">
        <v>3.3139787743856363E-3</v>
      </c>
      <c r="BL242" s="31">
        <v>2.928456733800178E-2</v>
      </c>
      <c r="BM242" s="31">
        <v>7.5651920160042943E-3</v>
      </c>
      <c r="BN242" s="31">
        <v>2.3953044543664034E-2</v>
      </c>
      <c r="BO242" s="31">
        <v>2.162880232145737E-2</v>
      </c>
      <c r="BP242" s="31">
        <v>2.5949138436005718E-2</v>
      </c>
      <c r="BQ242" s="31">
        <v>1.1270480812210671E-2</v>
      </c>
      <c r="BR242" s="31">
        <v>1.5738963273551263E-2</v>
      </c>
      <c r="BS242" s="31">
        <v>1.7200595383400959E-2</v>
      </c>
      <c r="BT242" s="60"/>
      <c r="BU242" s="60"/>
      <c r="BV242" s="60"/>
      <c r="BW242" s="60"/>
    </row>
    <row r="243" spans="1:80" hidden="1" outlineLevel="1">
      <c r="B243" s="2">
        <v>229</v>
      </c>
      <c r="E243" t="s">
        <v>223</v>
      </c>
      <c r="F243" s="33"/>
      <c r="G243" s="33">
        <f>HLOOKUP($E$3,'2024 Historical'!$C$3:$BC$261,Q243,FALSE)</f>
        <v>0.30539274097255253</v>
      </c>
      <c r="H243" s="33">
        <f t="shared" si="79"/>
        <v>0.32235900435991655</v>
      </c>
      <c r="I243" s="33">
        <f t="shared" si="97"/>
        <v>0.33932526774728056</v>
      </c>
      <c r="J243" s="33">
        <f t="shared" si="97"/>
        <v>0.35629153113464462</v>
      </c>
      <c r="K243" s="33">
        <f t="shared" si="97"/>
        <v>0.37325779452200863</v>
      </c>
      <c r="L243" s="33">
        <f t="shared" si="97"/>
        <v>0.39022405790937265</v>
      </c>
      <c r="M243" s="33">
        <f t="shared" si="97"/>
        <v>0.40719032129673671</v>
      </c>
      <c r="N243" s="33">
        <f t="shared" si="97"/>
        <v>0.42415658468410072</v>
      </c>
      <c r="O243" s="33">
        <f t="shared" ref="O243" si="99">O179*O222</f>
        <v>0.44112284807146473</v>
      </c>
      <c r="P243" s="172"/>
      <c r="Q243" s="174">
        <v>241</v>
      </c>
      <c r="S243" s="31">
        <v>0.31894828928266977</v>
      </c>
      <c r="T243" s="31">
        <v>0.3182029857203042</v>
      </c>
      <c r="U243" s="31">
        <v>0.32318870913223796</v>
      </c>
      <c r="V243" s="31">
        <v>0.32215489736251507</v>
      </c>
      <c r="W243" s="31">
        <v>0.32465299357495075</v>
      </c>
      <c r="X243" s="31">
        <v>0.32123682143255555</v>
      </c>
      <c r="Y243" s="31">
        <v>0.32620146707380504</v>
      </c>
      <c r="Z243" s="31">
        <v>0.33086716455926751</v>
      </c>
      <c r="AA243" s="31">
        <v>0.32691821779214247</v>
      </c>
      <c r="AB243" s="31">
        <v>0.32256602082677532</v>
      </c>
      <c r="AC243" s="31">
        <v>0.32895170576556548</v>
      </c>
      <c r="AD243" s="31">
        <v>0.32216448399533221</v>
      </c>
      <c r="AE243" s="31">
        <v>0.32205791085995744</v>
      </c>
      <c r="AF243" s="31">
        <v>0.32522784750239803</v>
      </c>
      <c r="AG243" s="31">
        <v>0.32431928487927508</v>
      </c>
      <c r="AH243" s="31">
        <v>0.32184885302124994</v>
      </c>
      <c r="AI243" s="31">
        <v>0.32667579048114692</v>
      </c>
      <c r="AJ243" s="31">
        <v>0.32606773455362031</v>
      </c>
      <c r="AK243" s="31">
        <v>0.32035522928504928</v>
      </c>
      <c r="AL243" s="31">
        <v>0.32784649993365939</v>
      </c>
      <c r="AM243" s="31">
        <v>0.32305224991140524</v>
      </c>
      <c r="AN243" s="31">
        <v>0.3196385289380303</v>
      </c>
      <c r="AO243" s="31">
        <v>0.33024850477403495</v>
      </c>
      <c r="AP243" s="31">
        <v>0.32259404458773744</v>
      </c>
      <c r="AQ243" s="31">
        <v>0.32126232768926066</v>
      </c>
      <c r="AR243" s="31">
        <v>0.31940008293201994</v>
      </c>
      <c r="AS243" s="31">
        <v>0.32537086488804645</v>
      </c>
      <c r="AT243" s="31">
        <v>0.32154265349290684</v>
      </c>
      <c r="AU243" s="31">
        <v>0.3207095874113155</v>
      </c>
      <c r="AV243" s="31">
        <v>0.32235900435991655</v>
      </c>
      <c r="AW243" s="31">
        <v>0.32775874672374539</v>
      </c>
      <c r="AX243" s="31">
        <v>0.32904657799525361</v>
      </c>
      <c r="AY243" s="31">
        <v>0.3120650040444764</v>
      </c>
      <c r="AZ243" s="31">
        <v>0.32107917224963878</v>
      </c>
      <c r="BA243" s="31">
        <v>0.32424713174105185</v>
      </c>
      <c r="BB243" s="31">
        <v>0.33507234931225416</v>
      </c>
      <c r="BC243" s="31">
        <v>0.32593879188122898</v>
      </c>
      <c r="BD243" s="31">
        <v>0.32661941589987759</v>
      </c>
      <c r="BE243" s="31">
        <v>0.32210576013171516</v>
      </c>
      <c r="BF243" s="31">
        <v>0.32617576586997993</v>
      </c>
      <c r="BG243" s="31">
        <v>0.32435419294643281</v>
      </c>
      <c r="BH243" s="31">
        <v>0.32402896704296474</v>
      </c>
      <c r="BI243" s="31">
        <v>0.32095581228622055</v>
      </c>
      <c r="BJ243" s="31">
        <v>0.32062523667224435</v>
      </c>
      <c r="BK243" s="31">
        <v>0.32825554670763746</v>
      </c>
      <c r="BL243" s="31">
        <v>0.32153677267869574</v>
      </c>
      <c r="BM243" s="31">
        <v>0.32054469997981205</v>
      </c>
      <c r="BN243" s="31">
        <v>0.31848827011281872</v>
      </c>
      <c r="BO243" s="31">
        <v>0.32192023362401778</v>
      </c>
      <c r="BP243" s="31">
        <v>0.31989798590944712</v>
      </c>
      <c r="BQ243" s="31">
        <v>0.32213769877261483</v>
      </c>
      <c r="BR243" s="31">
        <v>0.32661196073444071</v>
      </c>
      <c r="BS243" s="31">
        <v>0.32292997360506043</v>
      </c>
      <c r="BT243" s="60"/>
      <c r="BU243" s="60"/>
      <c r="BV243" s="60"/>
      <c r="BW243" s="60"/>
    </row>
    <row r="244" spans="1:80" hidden="1" outlineLevel="1">
      <c r="B244" s="2">
        <v>230</v>
      </c>
      <c r="E244"/>
      <c r="Q244" s="174">
        <v>242</v>
      </c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 s="60"/>
      <c r="BU244" s="60"/>
      <c r="BV244" s="60"/>
      <c r="BW244" s="60"/>
    </row>
    <row r="245" spans="1:80" hidden="1" outlineLevel="1">
      <c r="B245" s="2">
        <v>231</v>
      </c>
      <c r="E245" t="s">
        <v>239</v>
      </c>
      <c r="F245" s="27"/>
      <c r="G245" s="27">
        <f>HLOOKUP($E$3,'2024 Historical'!$C$3:$BC$261,Q245,FALSE)</f>
        <v>13.614186853190281</v>
      </c>
      <c r="H245" s="27">
        <f>HLOOKUP($E$3,$S$3:$BS$269,Q245,FALSE)</f>
        <v>13.620295047711849</v>
      </c>
      <c r="I245" s="27">
        <f t="shared" ref="I245:L245" si="100">SUM(I226:I243)</f>
        <v>13.644992256400972</v>
      </c>
      <c r="J245" s="27">
        <f t="shared" si="100"/>
        <v>13.660759303682465</v>
      </c>
      <c r="K245" s="27">
        <f t="shared" si="100"/>
        <v>13.671024008098783</v>
      </c>
      <c r="L245" s="27">
        <f t="shared" si="100"/>
        <v>13.681495323603501</v>
      </c>
      <c r="M245" s="27">
        <f t="shared" ref="M245" si="101">SUM(M226:M243)</f>
        <v>13.691939060116331</v>
      </c>
      <c r="N245" s="27">
        <f>SUM(N226:N243)</f>
        <v>13.701962750285869</v>
      </c>
      <c r="O245" s="27">
        <f>SUM(O226:O243)</f>
        <v>13.712041156935518</v>
      </c>
      <c r="P245" s="168"/>
      <c r="Q245" s="174">
        <v>243</v>
      </c>
      <c r="S245" s="27">
        <v>15.596499384646</v>
      </c>
      <c r="T245" s="27">
        <v>11.82129014577901</v>
      </c>
      <c r="U245" s="27">
        <v>9.5119087052330471</v>
      </c>
      <c r="V245" s="27">
        <v>12.322982755730754</v>
      </c>
      <c r="W245" s="27">
        <v>12.85959592168139</v>
      </c>
      <c r="X245" s="27">
        <v>12.247619357296053</v>
      </c>
      <c r="Y245" s="27">
        <v>10.724247953970492</v>
      </c>
      <c r="Z245" s="27">
        <v>9.7460995378612179</v>
      </c>
      <c r="AA245" s="27">
        <v>11.017342984467241</v>
      </c>
      <c r="AB245" s="27">
        <v>13.629453591889261</v>
      </c>
      <c r="AC245" s="27">
        <v>12.888864263744223</v>
      </c>
      <c r="AD245" s="27">
        <v>13.232316581834532</v>
      </c>
      <c r="AE245" s="27">
        <v>11.621534455169913</v>
      </c>
      <c r="AF245" s="27">
        <v>11.883468801923922</v>
      </c>
      <c r="AG245" s="27">
        <v>12.078315557042677</v>
      </c>
      <c r="AH245" s="27">
        <v>11.664841246312955</v>
      </c>
      <c r="AI245" s="27">
        <v>10.049534031876632</v>
      </c>
      <c r="AJ245" s="27">
        <v>12.550803594543686</v>
      </c>
      <c r="AK245" s="27">
        <v>11.260599073612971</v>
      </c>
      <c r="AL245" s="27">
        <v>12.150411239395183</v>
      </c>
      <c r="AM245" s="27">
        <v>9.7342479152139845</v>
      </c>
      <c r="AN245" s="27">
        <v>8.9911944198367841</v>
      </c>
      <c r="AO245" s="27">
        <v>10.330391943117604</v>
      </c>
      <c r="AP245" s="27">
        <v>16.104041199060816</v>
      </c>
      <c r="AQ245" s="27">
        <v>14.266539888111089</v>
      </c>
      <c r="AR245" s="27">
        <v>12.022084600402307</v>
      </c>
      <c r="AS245" s="27">
        <v>11.958367254122717</v>
      </c>
      <c r="AT245" s="27">
        <v>11.055723182160888</v>
      </c>
      <c r="AU245" s="27">
        <v>11.522927949118204</v>
      </c>
      <c r="AV245" s="27">
        <v>13.620295047711849</v>
      </c>
      <c r="AW245" s="27">
        <v>12.591542079715552</v>
      </c>
      <c r="AX245" s="27">
        <v>12.421114865652214</v>
      </c>
      <c r="AY245" s="27">
        <v>12.942888823025703</v>
      </c>
      <c r="AZ245" s="27">
        <v>11.165933090514729</v>
      </c>
      <c r="BA245" s="27">
        <v>12.09696501599579</v>
      </c>
      <c r="BB245" s="27">
        <v>10.844417448600929</v>
      </c>
      <c r="BC245" s="27">
        <v>12.9920494372028</v>
      </c>
      <c r="BD245" s="27">
        <v>11.131633453082918</v>
      </c>
      <c r="BE245" s="27">
        <v>12.665177433920665</v>
      </c>
      <c r="BF245" s="27">
        <v>11.3001687671802</v>
      </c>
      <c r="BG245" s="27">
        <v>12.229915386604947</v>
      </c>
      <c r="BH245" s="27">
        <v>10.192536403945923</v>
      </c>
      <c r="BI245" s="27">
        <v>10.446478871984043</v>
      </c>
      <c r="BJ245" s="27">
        <v>10.288216742419406</v>
      </c>
      <c r="BK245" s="27">
        <v>12.651598017353225</v>
      </c>
      <c r="BL245" s="27">
        <v>10.798929721466505</v>
      </c>
      <c r="BM245" s="27">
        <v>15.212248137973384</v>
      </c>
      <c r="BN245" s="27">
        <v>11.347454831702207</v>
      </c>
      <c r="BO245" s="27">
        <v>11.890028685188982</v>
      </c>
      <c r="BP245" s="27">
        <v>10.376144265923958</v>
      </c>
      <c r="BQ245" s="27">
        <v>11.930446228474233</v>
      </c>
      <c r="BR245" s="27">
        <v>13.68595357419481</v>
      </c>
      <c r="BS245" s="27">
        <v>13.340034789771085</v>
      </c>
      <c r="BT245" s="60"/>
      <c r="BU245" s="60"/>
      <c r="BV245" s="60"/>
      <c r="BW245" s="60"/>
    </row>
    <row r="246" spans="1:80" hidden="1" outlineLevel="1">
      <c r="B246" s="2">
        <v>232</v>
      </c>
      <c r="E246" t="s">
        <v>240</v>
      </c>
      <c r="F246" s="6"/>
      <c r="G246" s="6">
        <f>HLOOKUP($E$3,'2024 Historical'!$C$3:$BC$261,Q246,FALSE)</f>
        <v>817647.71224282123</v>
      </c>
      <c r="H246" s="6">
        <f>HLOOKUP($E$3,$S$3:$BS$269,Q246,FALSE)</f>
        <v>822657.34785792581</v>
      </c>
      <c r="I246" s="6">
        <f t="shared" ref="I246:N246" si="102">EXP(I245)</f>
        <v>843227.65710304945</v>
      </c>
      <c r="J246" s="6">
        <f t="shared" si="102"/>
        <v>856628.23358930438</v>
      </c>
      <c r="K246" s="6">
        <f t="shared" si="102"/>
        <v>865466.55296637351</v>
      </c>
      <c r="L246" s="6">
        <f t="shared" si="102"/>
        <v>874576.74088425096</v>
      </c>
      <c r="M246" s="6">
        <f t="shared" si="102"/>
        <v>883758.4521577328</v>
      </c>
      <c r="N246" s="6">
        <f t="shared" si="102"/>
        <v>892661.51931620669</v>
      </c>
      <c r="O246" s="6">
        <f>EXP(O245)</f>
        <v>901703.6135226693</v>
      </c>
      <c r="P246" s="63"/>
      <c r="Q246" s="174">
        <v>244</v>
      </c>
      <c r="S246" s="6">
        <v>5935722.9188346257</v>
      </c>
      <c r="T246" s="6">
        <v>136119.73009665406</v>
      </c>
      <c r="U246" s="6">
        <v>13519.774970072709</v>
      </c>
      <c r="V246" s="6">
        <v>224803.67747237673</v>
      </c>
      <c r="W246" s="6">
        <v>384460.34231354733</v>
      </c>
      <c r="X246" s="6">
        <v>208484.37081596188</v>
      </c>
      <c r="Y246" s="6">
        <v>45444.539708904849</v>
      </c>
      <c r="Z246" s="6">
        <v>17087.449708639764</v>
      </c>
      <c r="AA246" s="6">
        <v>60921.594751623263</v>
      </c>
      <c r="AB246" s="6">
        <v>830226.29890118842</v>
      </c>
      <c r="AC246" s="6">
        <v>395879.14875345095</v>
      </c>
      <c r="AD246" s="6">
        <v>558112.91740636004</v>
      </c>
      <c r="AE246" s="6">
        <v>111472.63961702526</v>
      </c>
      <c r="AF246" s="6">
        <v>144852.143611384</v>
      </c>
      <c r="AG246" s="6">
        <v>176013.42632403405</v>
      </c>
      <c r="AH246" s="6">
        <v>116406.21965486005</v>
      </c>
      <c r="AI246" s="6">
        <v>23144.999500328653</v>
      </c>
      <c r="AJ246" s="6">
        <v>282322.01469762943</v>
      </c>
      <c r="AK246" s="6">
        <v>77699.109349991588</v>
      </c>
      <c r="AL246" s="6">
        <v>189171.86876962011</v>
      </c>
      <c r="AM246" s="6">
        <v>16886.131035607345</v>
      </c>
      <c r="AN246" s="6">
        <v>8032.0448018601082</v>
      </c>
      <c r="AO246" s="6">
        <v>30650.122653982424</v>
      </c>
      <c r="AP246" s="6">
        <v>9860438.5084232092</v>
      </c>
      <c r="AQ246" s="6">
        <v>1569927.3276169451</v>
      </c>
      <c r="AR246" s="6">
        <v>166389.14991445589</v>
      </c>
      <c r="AS246" s="6">
        <v>156117.97557825872</v>
      </c>
      <c r="AT246" s="6">
        <v>63305.227151822175</v>
      </c>
      <c r="AU246" s="6">
        <v>101005.2676201362</v>
      </c>
      <c r="AV246" s="6">
        <v>822657.34785792581</v>
      </c>
      <c r="AW246" s="6">
        <v>294060.87411932193</v>
      </c>
      <c r="AX246" s="6">
        <v>247982.84903834629</v>
      </c>
      <c r="AY246" s="6">
        <v>417854.60790644592</v>
      </c>
      <c r="AZ246" s="6">
        <v>70681.071805378335</v>
      </c>
      <c r="BA246" s="6">
        <v>179326.78160293226</v>
      </c>
      <c r="BB246" s="6">
        <v>51247.260842716489</v>
      </c>
      <c r="BC246" s="6">
        <v>438909.90236567549</v>
      </c>
      <c r="BD246" s="6">
        <v>68297.84226797591</v>
      </c>
      <c r="BE246" s="6">
        <v>316531.30762498046</v>
      </c>
      <c r="BF246" s="6">
        <v>80835.278731240629</v>
      </c>
      <c r="BG246" s="6">
        <v>204825.85035219707</v>
      </c>
      <c r="BH246" s="6">
        <v>26703.139024694992</v>
      </c>
      <c r="BI246" s="6">
        <v>34422.953439065204</v>
      </c>
      <c r="BJ246" s="6">
        <v>29384.327777994593</v>
      </c>
      <c r="BK246" s="6">
        <v>312262.04976184113</v>
      </c>
      <c r="BL246" s="6">
        <v>48968.36329178606</v>
      </c>
      <c r="BM246" s="6">
        <v>4041991.758482289</v>
      </c>
      <c r="BN246" s="6">
        <v>84749.475099068964</v>
      </c>
      <c r="BO246" s="6">
        <v>145805.4802339786</v>
      </c>
      <c r="BP246" s="6">
        <v>32085.011413898843</v>
      </c>
      <c r="BQ246" s="6">
        <v>151819.2926576132</v>
      </c>
      <c r="BR246" s="6">
        <v>878484.5276301339</v>
      </c>
      <c r="BS246" s="6">
        <v>621589.25370768586</v>
      </c>
      <c r="BT246" s="60"/>
      <c r="BU246" s="60"/>
      <c r="BV246" s="60"/>
      <c r="BW246" s="60"/>
    </row>
    <row r="247" spans="1:80" hidden="1" outlineLevel="1">
      <c r="B247" s="2">
        <v>233</v>
      </c>
      <c r="E247" t="s">
        <v>241</v>
      </c>
      <c r="F247" s="15"/>
      <c r="G247" s="15">
        <f>HLOOKUP($E$3,'2024 Historical'!$C$3:$BC$261,Q247,FALSE)</f>
        <v>163.888848024981</v>
      </c>
      <c r="H247" s="15">
        <f>HLOOKUP($E$3,$S$3:$BS$269,Q247,FALSE)</f>
        <v>169.44424668381595</v>
      </c>
      <c r="I247" s="15">
        <f t="shared" ref="I247:N247" si="103">I137</f>
        <v>174.29058667143062</v>
      </c>
      <c r="J247" s="15">
        <f t="shared" si="103"/>
        <v>179.79619233574084</v>
      </c>
      <c r="K247" s="15">
        <f t="shared" si="103"/>
        <v>185.47571269223135</v>
      </c>
      <c r="L247" s="15">
        <f t="shared" si="103"/>
        <v>191.3346414725641</v>
      </c>
      <c r="M247" s="15">
        <f t="shared" si="103"/>
        <v>197.37864594800942</v>
      </c>
      <c r="N247" s="15">
        <f t="shared" si="103"/>
        <v>203.61357241132927</v>
      </c>
      <c r="O247" s="15">
        <f t="shared" ref="O247" si="104">O137</f>
        <v>210.04545183182589</v>
      </c>
      <c r="P247" s="164"/>
      <c r="Q247" s="174">
        <v>245</v>
      </c>
      <c r="S247" s="15">
        <v>193.37694324916575</v>
      </c>
      <c r="T247" s="15">
        <v>153.3687171942648</v>
      </c>
      <c r="U247" s="15">
        <v>162.82297212039242</v>
      </c>
      <c r="V247" s="15">
        <v>176.28724140856414</v>
      </c>
      <c r="W247" s="15">
        <v>185.76846244643266</v>
      </c>
      <c r="X247" s="15">
        <v>163.06615801244899</v>
      </c>
      <c r="Y247" s="15">
        <v>173.66029985740684</v>
      </c>
      <c r="Z247" s="15">
        <v>191.89106748604783</v>
      </c>
      <c r="AA247" s="15">
        <v>197.92926063766072</v>
      </c>
      <c r="AB247" s="15">
        <v>194.29824008110737</v>
      </c>
      <c r="AC247" s="15">
        <v>168.42732997775187</v>
      </c>
      <c r="AD247" s="15">
        <v>197.92926063766072</v>
      </c>
      <c r="AE247" s="15">
        <v>157.31269345002877</v>
      </c>
      <c r="AF247" s="15">
        <v>169.44424668381595</v>
      </c>
      <c r="AG247" s="15">
        <v>197.92926063766072</v>
      </c>
      <c r="AH247" s="15">
        <v>165.53146569357915</v>
      </c>
      <c r="AI247" s="15">
        <v>162.82297212039242</v>
      </c>
      <c r="AJ247" s="15">
        <v>164.95951916883789</v>
      </c>
      <c r="AK247" s="15">
        <v>185.76846244643266</v>
      </c>
      <c r="AL247" s="15">
        <v>189.5727028477983</v>
      </c>
      <c r="AM247" s="15">
        <v>164.95951916883789</v>
      </c>
      <c r="AN247" s="15">
        <v>150.3917397265578</v>
      </c>
      <c r="AO247" s="15">
        <v>150.3917397265578</v>
      </c>
      <c r="AP247" s="15">
        <v>183.01754551586376</v>
      </c>
      <c r="AQ247" s="15">
        <v>191.89106748604783</v>
      </c>
      <c r="AR247" s="15">
        <v>181.42960952318603</v>
      </c>
      <c r="AS247" s="15">
        <v>157.19753879049429</v>
      </c>
      <c r="AT247" s="15">
        <v>166.11783141174467</v>
      </c>
      <c r="AU247" s="15">
        <v>167.61349130731375</v>
      </c>
      <c r="AV247" s="15">
        <v>169.44424668381595</v>
      </c>
      <c r="AW247" s="15">
        <v>185.76846244643266</v>
      </c>
      <c r="AX247" s="15">
        <v>187.40327638617626</v>
      </c>
      <c r="AY247" s="15">
        <v>163.06615801244899</v>
      </c>
      <c r="AZ247" s="15">
        <v>163.06615801244899</v>
      </c>
      <c r="BA247" s="15">
        <v>153.79737309144153</v>
      </c>
      <c r="BB247" s="15">
        <v>171.08164606459488</v>
      </c>
      <c r="BC247" s="15">
        <v>189.5727028477983</v>
      </c>
      <c r="BD247" s="15">
        <v>187.40327638617626</v>
      </c>
      <c r="BE247" s="15">
        <v>193.37694324916575</v>
      </c>
      <c r="BF247" s="15">
        <v>141.53587259805755</v>
      </c>
      <c r="BG247" s="15">
        <v>153.3687171942648</v>
      </c>
      <c r="BH247" s="15">
        <v>141.53587259805755</v>
      </c>
      <c r="BI247" s="15">
        <v>163.65250503313112</v>
      </c>
      <c r="BJ247" s="15">
        <v>162.82297212039242</v>
      </c>
      <c r="BK247" s="15">
        <v>162.82297212039242</v>
      </c>
      <c r="BL247" s="15">
        <v>174.5173987066934</v>
      </c>
      <c r="BM247" s="15">
        <v>193.37694324916575</v>
      </c>
      <c r="BN247" s="15">
        <v>181.42960952318603</v>
      </c>
      <c r="BO247" s="15">
        <v>163.06615801244899</v>
      </c>
      <c r="BP247" s="15">
        <v>164.73356846614934</v>
      </c>
      <c r="BQ247" s="15">
        <v>149.00637639385457</v>
      </c>
      <c r="BR247" s="15">
        <v>180.46258520560437</v>
      </c>
      <c r="BS247" s="15">
        <v>180.46076053844422</v>
      </c>
      <c r="BT247" s="60"/>
      <c r="BU247" s="60"/>
      <c r="BV247" s="60"/>
      <c r="BW247" s="60"/>
    </row>
    <row r="248" spans="1:80" collapsed="1">
      <c r="B248" s="2">
        <v>234</v>
      </c>
      <c r="E248" s="8" t="s">
        <v>242</v>
      </c>
      <c r="F248" s="6"/>
      <c r="G248" s="6">
        <f>HLOOKUP($E$3,'2024 Historical'!$C$3:$BC$261,Q248,FALSE)</f>
        <v>134003341.64973712</v>
      </c>
      <c r="H248" s="6">
        <f>HLOOKUP($E$3,$S$3:$BS$269,Q248,FALSE)</f>
        <v>139394554.58669215</v>
      </c>
      <c r="I248" s="6">
        <f t="shared" ref="I248:N248" si="105">I246*I247</f>
        <v>146966643.05406642</v>
      </c>
      <c r="J248" s="6">
        <f t="shared" si="105"/>
        <v>154018494.6466485</v>
      </c>
      <c r="K248" s="6">
        <f t="shared" si="105"/>
        <v>160523025.72272691</v>
      </c>
      <c r="L248" s="6">
        <f t="shared" si="105"/>
        <v>167336827.15733176</v>
      </c>
      <c r="M248" s="6">
        <f t="shared" si="105"/>
        <v>174435046.63200197</v>
      </c>
      <c r="N248" s="6">
        <f t="shared" si="105"/>
        <v>181758000.90209764</v>
      </c>
      <c r="O248" s="6">
        <f t="shared" ref="O248" si="106">O246*O247</f>
        <v>189398742.92075917</v>
      </c>
      <c r="P248" s="63"/>
      <c r="Q248" s="174">
        <v>246</v>
      </c>
      <c r="S248" s="135">
        <v>1147831954.0182559</v>
      </c>
      <c r="T248" s="135">
        <v>20876508.389753394</v>
      </c>
      <c r="U248" s="135">
        <v>2201329.9430261278</v>
      </c>
      <c r="V248" s="135">
        <v>39630020.160105869</v>
      </c>
      <c r="W248" s="135">
        <v>71420606.663216859</v>
      </c>
      <c r="X248" s="135">
        <v>33996745.354601651</v>
      </c>
      <c r="Y248" s="135">
        <v>7891912.3927302482</v>
      </c>
      <c r="Z248" s="135">
        <v>3278928.9652050412</v>
      </c>
      <c r="AA248" s="135">
        <v>12058166.206055984</v>
      </c>
      <c r="AB248" s="135">
        <v>161311508.7455523</v>
      </c>
      <c r="AC248" s="135">
        <v>66676868.018408999</v>
      </c>
      <c r="AD248" s="135">
        <v>110466877.09456864</v>
      </c>
      <c r="AE248" s="135">
        <v>17536061.184138626</v>
      </c>
      <c r="AF248" s="135">
        <v>24544362.354766887</v>
      </c>
      <c r="AG248" s="135">
        <v>34838207.334617428</v>
      </c>
      <c r="AH248" s="135">
        <v>19268892.155317705</v>
      </c>
      <c r="AI248" s="135">
        <v>3768537.608368509</v>
      </c>
      <c r="AJ248" s="135">
        <v>46571703.795298532</v>
      </c>
      <c r="AK248" s="135">
        <v>14434044.077405177</v>
      </c>
      <c r="AL248" s="135">
        <v>35861822.465425886</v>
      </c>
      <c r="AM248" s="135">
        <v>2785528.0562557783</v>
      </c>
      <c r="AN248" s="135">
        <v>1207953.1913133969</v>
      </c>
      <c r="AO248" s="135">
        <v>4609525.2687647976</v>
      </c>
      <c r="AP248" s="135">
        <v>1804633253.5217204</v>
      </c>
      <c r="AQ248" s="135">
        <v>301255030.77193391</v>
      </c>
      <c r="AR248" s="135">
        <v>30187918.497874595</v>
      </c>
      <c r="AS248" s="135">
        <v>24541361.521856766</v>
      </c>
      <c r="AT248" s="135">
        <v>10516127.051488597</v>
      </c>
      <c r="AU248" s="135">
        <v>16929845.546240598</v>
      </c>
      <c r="AV248" s="135">
        <v>139394554.58669215</v>
      </c>
      <c r="AW248" s="135">
        <v>54627236.450800419</v>
      </c>
      <c r="AX248" s="135">
        <v>46472798.397364631</v>
      </c>
      <c r="AY248" s="135">
        <v>68137945.519102424</v>
      </c>
      <c r="AZ248" s="135">
        <v>11525690.823505078</v>
      </c>
      <c r="BA248" s="135">
        <v>27579987.935473625</v>
      </c>
      <c r="BB248" s="135">
        <v>8767465.741273595</v>
      </c>
      <c r="BC248" s="135">
        <v>83205336.498124361</v>
      </c>
      <c r="BD248" s="135">
        <v>12799239.411124961</v>
      </c>
      <c r="BE248" s="135">
        <v>61209856.711180069</v>
      </c>
      <c r="BF248" s="135">
        <v>11441091.711933345</v>
      </c>
      <c r="BG248" s="135">
        <v>31413877.916740917</v>
      </c>
      <c r="BH248" s="135">
        <v>3779452.082967449</v>
      </c>
      <c r="BI248" s="135">
        <v>5633402.5609418564</v>
      </c>
      <c r="BJ248" s="135">
        <v>4784443.5825728858</v>
      </c>
      <c r="BK248" s="135">
        <v>50843435.022628851</v>
      </c>
      <c r="BL248" s="135">
        <v>8545831.3806068376</v>
      </c>
      <c r="BM248" s="135">
        <v>781628010.89362526</v>
      </c>
      <c r="BN248" s="135">
        <v>15376064.17451906</v>
      </c>
      <c r="BO248" s="135">
        <v>23775939.478914961</v>
      </c>
      <c r="BP248" s="135">
        <v>5285478.4244886879</v>
      </c>
      <c r="BQ248" s="135">
        <v>22622042.665589072</v>
      </c>
      <c r="BR248" s="135">
        <v>158533588.91925815</v>
      </c>
      <c r="BS248" s="135">
        <v>112172469.46661295</v>
      </c>
      <c r="BT248" s="60"/>
      <c r="BU248" s="60"/>
      <c r="BV248" s="60"/>
      <c r="BW248" s="60"/>
    </row>
    <row r="249" spans="1:80">
      <c r="B249" s="2">
        <v>235</v>
      </c>
      <c r="Q249" s="174">
        <v>247</v>
      </c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 s="60"/>
      <c r="BU249" s="60"/>
      <c r="BV249" s="60"/>
      <c r="BW249" s="60"/>
    </row>
    <row r="250" spans="1:80">
      <c r="B250" s="2">
        <v>236</v>
      </c>
      <c r="E250"/>
      <c r="Q250" s="174">
        <v>248</v>
      </c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 s="60"/>
      <c r="BU250" s="60"/>
      <c r="BV250" s="60"/>
      <c r="BW250" s="60"/>
    </row>
    <row r="251" spans="1:80">
      <c r="E251"/>
      <c r="Q251" s="174">
        <v>249</v>
      </c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 s="60"/>
      <c r="BU251" s="60"/>
      <c r="BV251" s="60"/>
      <c r="BW251" s="60"/>
    </row>
    <row r="252" spans="1:80">
      <c r="E252"/>
      <c r="Q252" s="174">
        <v>250</v>
      </c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 s="60"/>
      <c r="BU252" s="60"/>
      <c r="BV252" s="60"/>
      <c r="BW252" s="60"/>
    </row>
    <row r="253" spans="1:80">
      <c r="A253" s="204" t="s">
        <v>243</v>
      </c>
      <c r="B253" s="205"/>
      <c r="C253" s="205"/>
      <c r="D253" s="205"/>
      <c r="E253" s="205"/>
      <c r="F253" s="205"/>
      <c r="G253" s="205"/>
      <c r="H253" s="205"/>
      <c r="I253" s="205"/>
      <c r="J253" s="205"/>
      <c r="K253" s="205"/>
      <c r="L253" s="205"/>
      <c r="M253" s="205"/>
      <c r="N253" s="205"/>
      <c r="O253" s="206"/>
      <c r="P253" s="63"/>
      <c r="Q253" s="174">
        <v>251</v>
      </c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5"/>
      <c r="BN253" s="105"/>
      <c r="BO253" s="105"/>
      <c r="BP253" s="105"/>
      <c r="BQ253" s="105"/>
      <c r="BR253" s="105"/>
      <c r="BS253" s="105"/>
      <c r="BT253" s="60"/>
      <c r="BU253" s="60"/>
      <c r="BV253" s="60"/>
      <c r="BW253" s="60"/>
      <c r="BX253" s="6"/>
      <c r="BY253" s="6"/>
      <c r="BZ253" s="6"/>
      <c r="CA253" s="6"/>
      <c r="CB253" s="6"/>
    </row>
    <row r="254" spans="1:80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6"/>
      <c r="O254" s="6"/>
      <c r="P254" s="63"/>
      <c r="Q254" s="174">
        <v>252</v>
      </c>
      <c r="S254" s="2"/>
      <c r="T254" s="2"/>
      <c r="U254" s="2"/>
      <c r="V254" s="2"/>
      <c r="W254" s="2"/>
      <c r="X254" s="2"/>
      <c r="Y254" s="2"/>
      <c r="Z254" s="2"/>
      <c r="AA254" s="63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60"/>
      <c r="BU254" s="60"/>
      <c r="BV254" s="60"/>
      <c r="BW254" s="60"/>
      <c r="BX254" s="6"/>
      <c r="BY254" s="6"/>
      <c r="BZ254" s="6"/>
      <c r="CA254" s="6"/>
      <c r="CB254" s="6"/>
    </row>
    <row r="255" spans="1:80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6"/>
      <c r="O255" s="6"/>
      <c r="P255" s="63"/>
      <c r="Q255" s="174">
        <v>253</v>
      </c>
      <c r="S255" s="2"/>
      <c r="T255" s="2"/>
      <c r="U255" s="2"/>
      <c r="V255" s="2"/>
      <c r="W255" s="2"/>
      <c r="X255" s="2"/>
      <c r="Y255" s="2"/>
      <c r="Z255" s="2"/>
      <c r="AA255" s="63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60"/>
      <c r="BU255" s="60"/>
      <c r="BV255" s="60"/>
      <c r="BW255" s="60"/>
      <c r="BX255" s="6"/>
      <c r="BY255" s="6"/>
      <c r="BZ255" s="6"/>
      <c r="CA255" s="6"/>
      <c r="CB255" s="6"/>
    </row>
    <row r="256" spans="1:80">
      <c r="A256" s="2"/>
      <c r="B256" s="2">
        <v>237</v>
      </c>
      <c r="C256" s="9" t="s">
        <v>187</v>
      </c>
      <c r="D256" s="2"/>
      <c r="F256" s="39"/>
      <c r="G256" s="39">
        <f>G121</f>
        <v>123691236.60155749</v>
      </c>
      <c r="H256" s="39">
        <f t="shared" ref="H256:M256" si="107">H121</f>
        <v>132325628.91404894</v>
      </c>
      <c r="I256" s="39">
        <f t="shared" si="107"/>
        <v>142228968.25477523</v>
      </c>
      <c r="J256" s="39">
        <f t="shared" si="107"/>
        <v>152422347.0495331</v>
      </c>
      <c r="K256" s="39">
        <f t="shared" si="107"/>
        <v>157372486.05432838</v>
      </c>
      <c r="L256" s="39">
        <f t="shared" si="107"/>
        <v>162200469.46295184</v>
      </c>
      <c r="M256" s="39">
        <f t="shared" si="107"/>
        <v>166909311.73412108</v>
      </c>
      <c r="N256" s="39">
        <f>N121</f>
        <v>171501952.93813717</v>
      </c>
      <c r="O256" s="39">
        <f>O121</f>
        <v>175981260.59258297</v>
      </c>
      <c r="P256" s="39"/>
      <c r="Q256" s="174">
        <v>254</v>
      </c>
      <c r="S256" s="39">
        <v>1032073640.4129583</v>
      </c>
      <c r="T256" s="39">
        <v>41360807.767472386</v>
      </c>
      <c r="U256" s="39">
        <v>2120456.7676427253</v>
      </c>
      <c r="V256" s="39">
        <v>35593634.32395348</v>
      </c>
      <c r="W256" s="39">
        <v>64968147.463706091</v>
      </c>
      <c r="X256" s="39">
        <v>37962835.805178523</v>
      </c>
      <c r="Y256" s="39">
        <v>6517291.3213562621</v>
      </c>
      <c r="Z256" s="39">
        <v>1498631.7491975445</v>
      </c>
      <c r="AA256" s="39">
        <v>7945344.2351038493</v>
      </c>
      <c r="AB256" s="39">
        <v>158711196.82873291</v>
      </c>
      <c r="AC256" s="39">
        <v>50742603.271999992</v>
      </c>
      <c r="AD256" s="39">
        <v>80316549.914716899</v>
      </c>
      <c r="AE256" s="39">
        <v>14625335.388990372</v>
      </c>
      <c r="AF256" s="39">
        <v>22444652.291817144</v>
      </c>
      <c r="AG256" s="39">
        <v>24439768.429760188</v>
      </c>
      <c r="AH256" s="39">
        <v>20106256.980328679</v>
      </c>
      <c r="AI256" s="39">
        <v>3286864.9782978687</v>
      </c>
      <c r="AJ256" s="39">
        <v>43991424.838699013</v>
      </c>
      <c r="AK256" s="39">
        <v>9205562.3978069928</v>
      </c>
      <c r="AL256" s="39">
        <v>24665879.248370767</v>
      </c>
      <c r="AM256" s="39">
        <v>2076988.7971214843</v>
      </c>
      <c r="AN256" s="39">
        <v>915362.91264197696</v>
      </c>
      <c r="AO256" s="39">
        <v>2019826.8296697424</v>
      </c>
      <c r="AP256" s="39">
        <v>2084599239.4052567</v>
      </c>
      <c r="AQ256" s="39">
        <v>367485974.8098284</v>
      </c>
      <c r="AR256" s="39">
        <v>32620907.210142173</v>
      </c>
      <c r="AS256" s="39">
        <v>20485746.498425521</v>
      </c>
      <c r="AT256" s="39">
        <v>7953795.0213134848</v>
      </c>
      <c r="AU256" s="39">
        <v>14105676.235130155</v>
      </c>
      <c r="AV256" s="39">
        <v>132325628.91404894</v>
      </c>
      <c r="AW256" s="39">
        <v>40201433.877651416</v>
      </c>
      <c r="AX256" s="39">
        <v>42744380.380488157</v>
      </c>
      <c r="AY256" s="39">
        <v>58479509.390104912</v>
      </c>
      <c r="AZ256" s="39">
        <v>9946391.5798395649</v>
      </c>
      <c r="BA256" s="39">
        <v>26202718.934272043</v>
      </c>
      <c r="BB256" s="39">
        <v>6044140.6946422923</v>
      </c>
      <c r="BC256" s="39">
        <v>76127673.223704427</v>
      </c>
      <c r="BD256" s="39">
        <v>9443574.3031336218</v>
      </c>
      <c r="BE256" s="39">
        <v>50184734.684445888</v>
      </c>
      <c r="BF256" s="39">
        <v>8636371.4553510435</v>
      </c>
      <c r="BG256" s="39">
        <v>34423576.839414224</v>
      </c>
      <c r="BH256" s="39">
        <v>3543521.1110410038</v>
      </c>
      <c r="BI256" s="39">
        <v>5123443.6723448718</v>
      </c>
      <c r="BJ256" s="39">
        <v>2873970.0193769475</v>
      </c>
      <c r="BK256" s="39">
        <v>50824693.227050841</v>
      </c>
      <c r="BL256" s="39">
        <v>7188655.4824236799</v>
      </c>
      <c r="BM256" s="39">
        <v>1352148892.3566604</v>
      </c>
      <c r="BN256" s="39">
        <v>9934679.9243167918</v>
      </c>
      <c r="BO256" s="39">
        <v>16527869.298383022</v>
      </c>
      <c r="BP256" s="39">
        <v>4421250.812610154</v>
      </c>
      <c r="BQ256" s="39">
        <v>21758371.788277816</v>
      </c>
      <c r="BR256" s="39">
        <v>136008421.97603473</v>
      </c>
      <c r="BS256" s="39">
        <v>96798256.521717727</v>
      </c>
      <c r="BT256" s="60"/>
      <c r="BU256" s="60"/>
      <c r="BV256" s="60"/>
      <c r="BW256" s="60"/>
      <c r="BX256" s="6"/>
      <c r="BY256" s="6"/>
      <c r="BZ256" s="6"/>
      <c r="CA256" s="6"/>
      <c r="CB256" s="6"/>
    </row>
    <row r="257" spans="1:144">
      <c r="A257" s="2"/>
      <c r="B257" s="2">
        <v>238</v>
      </c>
      <c r="C257" s="9" t="s">
        <v>202</v>
      </c>
      <c r="D257" s="2"/>
      <c r="F257" s="39"/>
      <c r="G257" s="39">
        <f t="shared" ref="G257" si="108">G248</f>
        <v>134003341.64973712</v>
      </c>
      <c r="H257" s="39">
        <f t="shared" ref="H257:N257" si="109">H248</f>
        <v>139394554.58669215</v>
      </c>
      <c r="I257" s="39">
        <f t="shared" si="109"/>
        <v>146966643.05406642</v>
      </c>
      <c r="J257" s="39">
        <f t="shared" si="109"/>
        <v>154018494.6466485</v>
      </c>
      <c r="K257" s="39">
        <f t="shared" si="109"/>
        <v>160523025.72272691</v>
      </c>
      <c r="L257" s="39">
        <f t="shared" si="109"/>
        <v>167336827.15733176</v>
      </c>
      <c r="M257" s="39">
        <f t="shared" si="109"/>
        <v>174435046.63200197</v>
      </c>
      <c r="N257" s="39">
        <f t="shared" si="109"/>
        <v>181758000.90209764</v>
      </c>
      <c r="O257" s="39">
        <f t="shared" ref="O257" si="110">O248</f>
        <v>189398742.92075917</v>
      </c>
      <c r="P257" s="39"/>
      <c r="Q257" s="174">
        <v>255</v>
      </c>
      <c r="S257" s="39">
        <v>1147831954.0182559</v>
      </c>
      <c r="T257" s="39">
        <v>20876508.389753394</v>
      </c>
      <c r="U257" s="39">
        <v>2201329.9430261278</v>
      </c>
      <c r="V257" s="39">
        <v>39630020.160105869</v>
      </c>
      <c r="W257" s="39">
        <v>71420606.663216859</v>
      </c>
      <c r="X257" s="39">
        <v>33996745.354601651</v>
      </c>
      <c r="Y257" s="39">
        <v>7891912.3927302482</v>
      </c>
      <c r="Z257" s="39">
        <v>3278928.9652050412</v>
      </c>
      <c r="AA257" s="39">
        <v>12058166.206055984</v>
      </c>
      <c r="AB257" s="39">
        <v>161311508.7455523</v>
      </c>
      <c r="AC257" s="39">
        <v>66676868.018408999</v>
      </c>
      <c r="AD257" s="39">
        <v>110466877.09456864</v>
      </c>
      <c r="AE257" s="39">
        <v>17536061.184138626</v>
      </c>
      <c r="AF257" s="39">
        <v>24544362.354766887</v>
      </c>
      <c r="AG257" s="39">
        <v>34838207.334617428</v>
      </c>
      <c r="AH257" s="39">
        <v>19268892.155317705</v>
      </c>
      <c r="AI257" s="39">
        <v>3768537.608368509</v>
      </c>
      <c r="AJ257" s="39">
        <v>46571703.795298532</v>
      </c>
      <c r="AK257" s="39">
        <v>14434044.077405177</v>
      </c>
      <c r="AL257" s="39">
        <v>35861822.465425886</v>
      </c>
      <c r="AM257" s="39">
        <v>2785528.0562557783</v>
      </c>
      <c r="AN257" s="39">
        <v>1207953.1913133969</v>
      </c>
      <c r="AO257" s="39">
        <v>4609525.2687647976</v>
      </c>
      <c r="AP257" s="39">
        <v>1804633253.5217204</v>
      </c>
      <c r="AQ257" s="39">
        <v>301255030.77193391</v>
      </c>
      <c r="AR257" s="39">
        <v>30187918.497874595</v>
      </c>
      <c r="AS257" s="39">
        <v>24541361.521856766</v>
      </c>
      <c r="AT257" s="39">
        <v>10516127.051488597</v>
      </c>
      <c r="AU257" s="39">
        <v>16929845.546240598</v>
      </c>
      <c r="AV257" s="39">
        <v>139394554.58669215</v>
      </c>
      <c r="AW257" s="39">
        <v>54627236.450800419</v>
      </c>
      <c r="AX257" s="39">
        <v>46472798.397364631</v>
      </c>
      <c r="AY257" s="39">
        <v>68137945.519102424</v>
      </c>
      <c r="AZ257" s="39">
        <v>11525690.823505078</v>
      </c>
      <c r="BA257" s="39">
        <v>27579987.935473625</v>
      </c>
      <c r="BB257" s="39">
        <v>8767465.741273595</v>
      </c>
      <c r="BC257" s="39">
        <v>83205336.498124361</v>
      </c>
      <c r="BD257" s="39">
        <v>12799239.411124961</v>
      </c>
      <c r="BE257" s="39">
        <v>61209856.711180069</v>
      </c>
      <c r="BF257" s="39">
        <v>11441091.711933345</v>
      </c>
      <c r="BG257" s="39">
        <v>31413877.916740917</v>
      </c>
      <c r="BH257" s="39">
        <v>3779452.082967449</v>
      </c>
      <c r="BI257" s="39">
        <v>5633402.5609418564</v>
      </c>
      <c r="BJ257" s="39">
        <v>4784443.5825728858</v>
      </c>
      <c r="BK257" s="39">
        <v>50843435.022628851</v>
      </c>
      <c r="BL257" s="39">
        <v>8545831.3806068376</v>
      </c>
      <c r="BM257" s="39">
        <v>781628010.89362526</v>
      </c>
      <c r="BN257" s="39">
        <v>15376064.17451906</v>
      </c>
      <c r="BO257" s="39">
        <v>23775939.478914961</v>
      </c>
      <c r="BP257" s="39">
        <v>5285478.4244886879</v>
      </c>
      <c r="BQ257" s="39">
        <v>22622042.665589072</v>
      </c>
      <c r="BR257" s="39">
        <v>158533588.91925815</v>
      </c>
      <c r="BS257" s="39">
        <v>112172469.46661295</v>
      </c>
      <c r="BT257" s="60"/>
      <c r="BU257" s="60"/>
      <c r="BV257" s="60"/>
      <c r="BW257" s="60"/>
      <c r="BX257" s="6"/>
      <c r="BY257" s="6"/>
      <c r="BZ257" s="6"/>
      <c r="CA257" s="6"/>
      <c r="CB257" s="6"/>
    </row>
    <row r="258" spans="1:144">
      <c r="A258" s="2"/>
      <c r="B258" s="2">
        <v>239</v>
      </c>
      <c r="C258" t="s">
        <v>244</v>
      </c>
      <c r="E258"/>
      <c r="F258" s="17"/>
      <c r="G258" s="17">
        <f>G256-G257</f>
        <v>-10312105.048179626</v>
      </c>
      <c r="H258" s="17">
        <f>H256-H257</f>
        <v>-7068925.6726432145</v>
      </c>
      <c r="I258" s="17">
        <f t="shared" ref="I258:N258" si="111">I256-I257</f>
        <v>-4737674.7992911935</v>
      </c>
      <c r="J258" s="17">
        <f t="shared" si="111"/>
        <v>-1596147.5971153975</v>
      </c>
      <c r="K258" s="17">
        <f t="shared" si="111"/>
        <v>-3150539.6683985293</v>
      </c>
      <c r="L258" s="17">
        <f t="shared" si="111"/>
        <v>-5136357.6943799257</v>
      </c>
      <c r="M258" s="17">
        <f t="shared" si="111"/>
        <v>-7525734.897880882</v>
      </c>
      <c r="N258" s="17">
        <f t="shared" si="111"/>
        <v>-10256047.963960469</v>
      </c>
      <c r="O258" s="17">
        <f t="shared" ref="O258" si="112">O256-O257</f>
        <v>-13417482.3281762</v>
      </c>
      <c r="P258" s="39"/>
      <c r="Q258" s="174">
        <v>256</v>
      </c>
      <c r="S258" s="17">
        <v>-115758313.60529768</v>
      </c>
      <c r="T258" s="17">
        <v>20484299.377718993</v>
      </c>
      <c r="U258" s="17">
        <v>-80873.1753834025</v>
      </c>
      <c r="V258" s="17">
        <v>-4036385.8361523896</v>
      </c>
      <c r="W258" s="17">
        <v>-6452459.1995107681</v>
      </c>
      <c r="X258" s="17">
        <v>3966090.4505768716</v>
      </c>
      <c r="Y258" s="17">
        <v>-1374621.0713739861</v>
      </c>
      <c r="Z258" s="17">
        <v>-1780297.2160074967</v>
      </c>
      <c r="AA258" s="17">
        <v>-4112821.9709521346</v>
      </c>
      <c r="AB258" s="17">
        <v>-2600311.9168193936</v>
      </c>
      <c r="AC258" s="17">
        <v>-15934264.746409006</v>
      </c>
      <c r="AD258" s="17">
        <v>-30150327.179851741</v>
      </c>
      <c r="AE258" s="17">
        <v>-2910725.7951482534</v>
      </c>
      <c r="AF258" s="17">
        <v>-2099710.0629497431</v>
      </c>
      <c r="AG258" s="17">
        <v>-10398438.904857241</v>
      </c>
      <c r="AH258" s="17">
        <v>837364.82501097396</v>
      </c>
      <c r="AI258" s="17">
        <v>-481672.63007064024</v>
      </c>
      <c r="AJ258" s="17">
        <v>-2580278.9565995187</v>
      </c>
      <c r="AK258" s="17">
        <v>-5228481.6795981843</v>
      </c>
      <c r="AL258" s="17">
        <v>-11195943.21705512</v>
      </c>
      <c r="AM258" s="17">
        <v>-708539.259134294</v>
      </c>
      <c r="AN258" s="17">
        <v>-292590.27867141995</v>
      </c>
      <c r="AO258" s="17">
        <v>-2589698.4390950552</v>
      </c>
      <c r="AP258" s="17">
        <v>279965985.88353634</v>
      </c>
      <c r="AQ258" s="17">
        <v>66230944.037894487</v>
      </c>
      <c r="AR258" s="17">
        <v>2432988.7122675776</v>
      </c>
      <c r="AS258" s="17">
        <v>-4055615.0234312452</v>
      </c>
      <c r="AT258" s="17">
        <v>-2562332.0301751122</v>
      </c>
      <c r="AU258" s="17">
        <v>-2824169.3111104425</v>
      </c>
      <c r="AV258" s="17">
        <v>-7068925.6726432145</v>
      </c>
      <c r="AW258" s="17">
        <v>-14425802.573149003</v>
      </c>
      <c r="AX258" s="17">
        <v>-3728418.016876474</v>
      </c>
      <c r="AY258" s="17">
        <v>-9658436.1289975122</v>
      </c>
      <c r="AZ258" s="17">
        <v>-1579299.2436655127</v>
      </c>
      <c r="BA258" s="17">
        <v>-1377269.0012015812</v>
      </c>
      <c r="BB258" s="17">
        <v>-2723325.0466313027</v>
      </c>
      <c r="BC258" s="17">
        <v>-7077663.2744199336</v>
      </c>
      <c r="BD258" s="17">
        <v>-3355665.1079913396</v>
      </c>
      <c r="BE258" s="17">
        <v>-11025122.026734181</v>
      </c>
      <c r="BF258" s="17">
        <v>-2804720.2565823011</v>
      </c>
      <c r="BG258" s="17">
        <v>3009698.9226733074</v>
      </c>
      <c r="BH258" s="17">
        <v>-235930.97192644514</v>
      </c>
      <c r="BI258" s="17">
        <v>-509958.88859698456</v>
      </c>
      <c r="BJ258" s="17">
        <v>-1910473.5631959382</v>
      </c>
      <c r="BK258" s="17">
        <v>-18741.79557801038</v>
      </c>
      <c r="BL258" s="17">
        <v>-1357175.8981831577</v>
      </c>
      <c r="BM258" s="17">
        <v>570520881.46303511</v>
      </c>
      <c r="BN258" s="17">
        <v>-5441384.2502022684</v>
      </c>
      <c r="BO258" s="17">
        <v>-7248070.1805319395</v>
      </c>
      <c r="BP258" s="17">
        <v>-864227.61187853385</v>
      </c>
      <c r="BQ258" s="17">
        <v>-863670.87731125578</v>
      </c>
      <c r="BR258" s="17">
        <v>-22525166.943223417</v>
      </c>
      <c r="BS258" s="17">
        <v>-15374212.944895223</v>
      </c>
      <c r="BT258" s="60"/>
      <c r="BU258" s="60"/>
      <c r="BV258" s="60"/>
      <c r="BW258" s="60"/>
      <c r="BX258" s="6"/>
      <c r="BY258" s="6"/>
      <c r="BZ258" s="6"/>
      <c r="CA258" s="6"/>
      <c r="CB258" s="6"/>
    </row>
    <row r="259" spans="1:144">
      <c r="A259" s="2"/>
      <c r="B259" s="2">
        <v>240</v>
      </c>
      <c r="C259" t="s">
        <v>245</v>
      </c>
      <c r="E259"/>
      <c r="F259" s="40"/>
      <c r="G259" s="40">
        <f>G258/G257</f>
        <v>-7.6954088765441298E-2</v>
      </c>
      <c r="H259" s="40">
        <f>H258/H257</f>
        <v>-5.0711634278704294E-2</v>
      </c>
      <c r="I259" s="40">
        <f t="shared" ref="I259:N259" si="113">I258/I257</f>
        <v>-3.2236395285617885E-2</v>
      </c>
      <c r="J259" s="40">
        <f t="shared" si="113"/>
        <v>-1.0363350198801143E-2</v>
      </c>
      <c r="K259" s="40">
        <f t="shared" si="113"/>
        <v>-1.9626714947676659E-2</v>
      </c>
      <c r="L259" s="40">
        <f t="shared" si="113"/>
        <v>-3.0694723819226419E-2</v>
      </c>
      <c r="M259" s="40">
        <f t="shared" si="113"/>
        <v>-4.3143479726052973E-2</v>
      </c>
      <c r="N259" s="40">
        <f t="shared" si="113"/>
        <v>-5.6426940839236009E-2</v>
      </c>
      <c r="O259" s="40">
        <f t="shared" ref="O259" si="114">O258/O257</f>
        <v>-7.0842509940996917E-2</v>
      </c>
      <c r="P259" s="40"/>
      <c r="Q259" s="174">
        <v>257</v>
      </c>
      <c r="S259" s="40">
        <v>-0.10084953045614252</v>
      </c>
      <c r="T259" s="40">
        <v>0.98121290185542209</v>
      </c>
      <c r="U259" s="40">
        <v>-3.6738325229078397E-2</v>
      </c>
      <c r="V259" s="40">
        <v>-0.10185172300809667</v>
      </c>
      <c r="W259" s="40">
        <v>-9.0344502811874353E-2</v>
      </c>
      <c r="X259" s="40">
        <v>0.11666088648218317</v>
      </c>
      <c r="Y259" s="40">
        <v>-0.17418098465464957</v>
      </c>
      <c r="Z259" s="40">
        <v>-0.54295083391541832</v>
      </c>
      <c r="AA259" s="40">
        <v>-0.34108187768108122</v>
      </c>
      <c r="AB259" s="40">
        <v>-1.6119816478321107E-2</v>
      </c>
      <c r="AC259" s="40">
        <v>-0.23897740280796739</v>
      </c>
      <c r="AD259" s="40">
        <v>-0.27293545334897634</v>
      </c>
      <c r="AE259" s="40">
        <v>-0.16598515279936443</v>
      </c>
      <c r="AF259" s="40">
        <v>-8.554754988539956E-2</v>
      </c>
      <c r="AG259" s="40">
        <v>-0.29847801309009087</v>
      </c>
      <c r="AH259" s="40">
        <v>4.3456822440094633E-2</v>
      </c>
      <c r="AI259" s="40">
        <v>-0.12781420278280517</v>
      </c>
      <c r="AJ259" s="40">
        <v>-5.5404435447345621E-2</v>
      </c>
      <c r="AK259" s="40">
        <v>-0.36223262528224964</v>
      </c>
      <c r="AL259" s="40">
        <v>-0.3121967163785121</v>
      </c>
      <c r="AM259" s="40">
        <v>-0.25436443102522216</v>
      </c>
      <c r="AN259" s="40">
        <v>-0.24221988134597261</v>
      </c>
      <c r="AO259" s="40">
        <v>-0.56181456616442627</v>
      </c>
      <c r="AP259" s="40">
        <v>0.15513733072201016</v>
      </c>
      <c r="AQ259" s="40">
        <v>0.21985008472119039</v>
      </c>
      <c r="AR259" s="40">
        <v>8.0594782062859818E-2</v>
      </c>
      <c r="AS259" s="40">
        <v>-0.16525631716965974</v>
      </c>
      <c r="AT259" s="40">
        <v>-0.24365738618690466</v>
      </c>
      <c r="AU259" s="40">
        <v>-0.16681601160487675</v>
      </c>
      <c r="AV259" s="40">
        <v>-5.0711634278704294E-2</v>
      </c>
      <c r="AW259" s="40">
        <v>-0.26407710714309129</v>
      </c>
      <c r="AX259" s="40">
        <v>-8.0227964431939705E-2</v>
      </c>
      <c r="AY259" s="40">
        <v>-0.14174827338006216</v>
      </c>
      <c r="AZ259" s="40">
        <v>-0.13702425892292258</v>
      </c>
      <c r="BA259" s="40">
        <v>-4.9937259016350967E-2</v>
      </c>
      <c r="BB259" s="40">
        <v>-0.31061713008024849</v>
      </c>
      <c r="BC259" s="40">
        <v>-8.5062612234967402E-2</v>
      </c>
      <c r="BD259" s="40">
        <v>-0.26217691537784904</v>
      </c>
      <c r="BE259" s="40">
        <v>-0.18012004306359414</v>
      </c>
      <c r="BF259" s="40">
        <v>-0.24514446061619344</v>
      </c>
      <c r="BG259" s="40">
        <v>9.5807939747209456E-2</v>
      </c>
      <c r="BH259" s="40">
        <v>-6.2424649591324669E-2</v>
      </c>
      <c r="BI259" s="40">
        <v>-9.0524134052249197E-2</v>
      </c>
      <c r="BJ259" s="40">
        <v>-0.39930945578598726</v>
      </c>
      <c r="BK259" s="40">
        <v>-3.6861780817265755E-4</v>
      </c>
      <c r="BL259" s="40">
        <v>-0.15881145294570331</v>
      </c>
      <c r="BM259" s="40">
        <v>0.72991355671960367</v>
      </c>
      <c r="BN259" s="40">
        <v>-0.35388667661908135</v>
      </c>
      <c r="BO259" s="40">
        <v>-0.30484894979479954</v>
      </c>
      <c r="BP259" s="40">
        <v>-0.16350981736570772</v>
      </c>
      <c r="BQ259" s="40">
        <v>-3.8178288763684731E-2</v>
      </c>
      <c r="BR259" s="40">
        <v>-0.1420845077486739</v>
      </c>
      <c r="BS259" s="40">
        <v>-0.13705870092724676</v>
      </c>
      <c r="BT259" s="60"/>
      <c r="BU259" s="60"/>
      <c r="BV259" s="60"/>
      <c r="BW259" s="60"/>
      <c r="BX259" s="6"/>
      <c r="BY259" s="6"/>
      <c r="BZ259" s="6"/>
      <c r="CA259" s="6"/>
      <c r="CB259" s="6"/>
    </row>
    <row r="260" spans="1:144" ht="13.5" thickBot="1">
      <c r="B260" s="2">
        <v>241</v>
      </c>
      <c r="Q260" s="174">
        <v>258</v>
      </c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 s="60"/>
      <c r="BU260" s="60"/>
      <c r="BV260" s="60"/>
      <c r="BW260" s="60"/>
    </row>
    <row r="261" spans="1:144" s="127" customFormat="1" ht="13.5" thickBot="1">
      <c r="A261" s="19"/>
      <c r="B261" s="2">
        <v>242</v>
      </c>
      <c r="C261" s="125" t="s">
        <v>246</v>
      </c>
      <c r="D261" s="126"/>
      <c r="E261" s="126"/>
      <c r="F261" s="41"/>
      <c r="G261" s="41">
        <f>LN(G256/G257)</f>
        <v>-8.007630440046154E-2</v>
      </c>
      <c r="H261" s="41">
        <f>LN(H256/H257)</f>
        <v>-5.2042663809118928E-2</v>
      </c>
      <c r="I261" s="41">
        <f t="shared" ref="I261:O261" si="115">LN(I256/I257)</f>
        <v>-3.276743153548272E-2</v>
      </c>
      <c r="J261" s="41">
        <f t="shared" si="115"/>
        <v>-1.0417423624803215E-2</v>
      </c>
      <c r="K261" s="41">
        <f t="shared" si="115"/>
        <v>-1.9821876728079019E-2</v>
      </c>
      <c r="L261" s="41">
        <f t="shared" si="115"/>
        <v>-3.1175674208619959E-2</v>
      </c>
      <c r="M261" s="41">
        <f t="shared" si="115"/>
        <v>-4.410182533779259E-2</v>
      </c>
      <c r="N261" s="41">
        <f t="shared" si="115"/>
        <v>-5.8081482978755886E-2</v>
      </c>
      <c r="O261" s="41">
        <f t="shared" si="115"/>
        <v>-7.347702810032504E-2</v>
      </c>
      <c r="P261" s="41"/>
      <c r="Q261" s="175">
        <v>259</v>
      </c>
      <c r="R261" s="128"/>
      <c r="S261" s="41">
        <v>-0.10630488416247333</v>
      </c>
      <c r="T261" s="41">
        <v>0.68370923385258608</v>
      </c>
      <c r="U261" s="41">
        <v>-3.7430175361494816E-2</v>
      </c>
      <c r="V261" s="41">
        <v>-0.10742010516594445</v>
      </c>
      <c r="W261" s="41">
        <v>-9.4689325667208335E-2</v>
      </c>
      <c r="X261" s="41">
        <v>0.11034288087085631</v>
      </c>
      <c r="Y261" s="41">
        <v>-0.19137963922059933</v>
      </c>
      <c r="Z261" s="41">
        <v>-0.78296430944456519</v>
      </c>
      <c r="AA261" s="41">
        <v>-0.41715599754178895</v>
      </c>
      <c r="AB261" s="41">
        <v>-1.6251154057549139E-2</v>
      </c>
      <c r="AC261" s="41">
        <v>-0.27309222748505324</v>
      </c>
      <c r="AD261" s="41">
        <v>-0.31874002045025723</v>
      </c>
      <c r="AE261" s="41">
        <v>-0.1815040743830075</v>
      </c>
      <c r="AF261" s="41">
        <v>-8.9429808003739897E-2</v>
      </c>
      <c r="AG261" s="41">
        <v>-0.35450303722244164</v>
      </c>
      <c r="AH261" s="41">
        <v>4.253906904616523E-2</v>
      </c>
      <c r="AI261" s="41">
        <v>-0.13675280756618424</v>
      </c>
      <c r="AJ261" s="41">
        <v>-5.699841711376754E-2</v>
      </c>
      <c r="AK261" s="41">
        <v>-0.44978167855593842</v>
      </c>
      <c r="AL261" s="41">
        <v>-0.37425240690189826</v>
      </c>
      <c r="AM261" s="41">
        <v>-0.29351831157857633</v>
      </c>
      <c r="AN261" s="41">
        <v>-0.27736201635273927</v>
      </c>
      <c r="AO261" s="41">
        <v>-0.8251130932779317</v>
      </c>
      <c r="AP261" s="41">
        <v>0.14421923796360372</v>
      </c>
      <c r="AQ261" s="41">
        <v>0.19872796981855689</v>
      </c>
      <c r="AR261" s="41">
        <v>7.7511613675525726E-2</v>
      </c>
      <c r="AS261" s="41">
        <v>-0.18063056792544493</v>
      </c>
      <c r="AT261" s="41">
        <v>-0.27926081258901447</v>
      </c>
      <c r="AU261" s="41">
        <v>-0.1825007867805413</v>
      </c>
      <c r="AV261" s="41">
        <v>-5.2042663809118928E-2</v>
      </c>
      <c r="AW261" s="41">
        <v>-0.30662993088158114</v>
      </c>
      <c r="AX261" s="41">
        <v>-8.3629427069448925E-2</v>
      </c>
      <c r="AY261" s="41">
        <v>-0.1528578348549956</v>
      </c>
      <c r="AZ261" s="41">
        <v>-0.14736869828560137</v>
      </c>
      <c r="BA261" s="41">
        <v>-5.1227253427619503E-2</v>
      </c>
      <c r="BB261" s="41">
        <v>-0.37195847301813406</v>
      </c>
      <c r="BC261" s="41">
        <v>-8.8899644720059609E-2</v>
      </c>
      <c r="BD261" s="41">
        <v>-0.30405120585396489</v>
      </c>
      <c r="BE261" s="41">
        <v>-0.19859734342047577</v>
      </c>
      <c r="BF261" s="41">
        <v>-0.28122888660516543</v>
      </c>
      <c r="BG261" s="41">
        <v>9.1491935713020889E-2</v>
      </c>
      <c r="BH261" s="41">
        <v>-6.4458150598115799E-2</v>
      </c>
      <c r="BI261" s="41">
        <v>-9.48868168925249E-2</v>
      </c>
      <c r="BJ261" s="41">
        <v>-0.50967537852840383</v>
      </c>
      <c r="BK261" s="41">
        <v>-3.6868576441734084E-4</v>
      </c>
      <c r="BL261" s="41">
        <v>-0.17293945025543495</v>
      </c>
      <c r="BM261" s="41">
        <v>0.54807144004718278</v>
      </c>
      <c r="BN261" s="41">
        <v>-0.43678036739410731</v>
      </c>
      <c r="BO261" s="41">
        <v>-0.36362611860717009</v>
      </c>
      <c r="BP261" s="41">
        <v>-0.17854049486526152</v>
      </c>
      <c r="BQ261" s="41">
        <v>-3.8926176847589943E-2</v>
      </c>
      <c r="BR261" s="41">
        <v>-0.15324967822458874</v>
      </c>
      <c r="BS261" s="41">
        <v>-0.14740860982657059</v>
      </c>
      <c r="BT261" s="40"/>
      <c r="BU261" s="40"/>
      <c r="BV261" s="40"/>
      <c r="BW261" s="40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N261" s="131"/>
    </row>
    <row r="262" spans="1:144" hidden="1">
      <c r="A262" s="8"/>
      <c r="B262" s="2">
        <v>243</v>
      </c>
      <c r="D262" s="21">
        <v>186</v>
      </c>
      <c r="E262"/>
      <c r="Q262" s="68">
        <v>260</v>
      </c>
      <c r="R262" s="68">
        <v>0</v>
      </c>
      <c r="S262" s="147"/>
      <c r="T262" s="148"/>
      <c r="U262" s="148"/>
      <c r="V262" s="148"/>
      <c r="W262" s="148"/>
      <c r="X262" s="148"/>
      <c r="Y262" s="149"/>
      <c r="Z262" s="148"/>
      <c r="AA262" s="148"/>
      <c r="AB262" s="148"/>
      <c r="AC262" s="148"/>
      <c r="AD262" s="148"/>
      <c r="AE262" s="148"/>
      <c r="AF262" s="148"/>
      <c r="AG262" s="148"/>
      <c r="AH262" s="148"/>
      <c r="AI262" s="148"/>
      <c r="AJ262" s="148"/>
      <c r="AK262" s="148"/>
      <c r="AL262" s="148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8"/>
      <c r="AW262" s="148"/>
      <c r="AX262" s="148"/>
      <c r="AY262" s="148"/>
      <c r="AZ262" s="148"/>
      <c r="BA262" s="148"/>
      <c r="BB262" s="148"/>
      <c r="BC262" s="148"/>
      <c r="BD262" s="148"/>
      <c r="BE262" s="148"/>
      <c r="BF262" s="148"/>
      <c r="BG262" s="148"/>
      <c r="BH262" s="148"/>
      <c r="BI262" s="148"/>
      <c r="BJ262" s="148"/>
      <c r="BK262" s="148"/>
      <c r="BL262" s="148"/>
      <c r="BM262" s="148"/>
      <c r="BN262" s="148"/>
      <c r="BO262" s="148"/>
      <c r="BP262" s="148"/>
      <c r="BQ262" s="148"/>
      <c r="BR262" s="148"/>
      <c r="BS262" s="148"/>
      <c r="BT262" s="60"/>
      <c r="BU262" s="60"/>
      <c r="BV262" s="60"/>
      <c r="BW262" s="60"/>
      <c r="BX262" s="19"/>
      <c r="BY262" s="19"/>
    </row>
    <row r="263" spans="1:144" hidden="1">
      <c r="B263" s="2">
        <v>244</v>
      </c>
      <c r="E263"/>
      <c r="Q263" s="68">
        <v>261</v>
      </c>
      <c r="R263" s="68">
        <v>0</v>
      </c>
      <c r="S263" s="136"/>
      <c r="T263" s="105"/>
      <c r="U263" s="105"/>
      <c r="V263" s="105"/>
      <c r="W263" s="105"/>
      <c r="X263" s="105"/>
      <c r="Y263" s="124"/>
      <c r="Z263" s="105"/>
      <c r="AA263" s="105"/>
      <c r="AB263" s="105"/>
      <c r="AC263" s="105"/>
      <c r="AD263" s="105"/>
      <c r="AE263" s="105"/>
      <c r="AF263" s="105"/>
      <c r="AG263" s="105"/>
      <c r="AH263" s="105"/>
      <c r="AI263" s="105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  <c r="BI263" s="69"/>
      <c r="BJ263" s="69"/>
      <c r="BK263" s="69"/>
      <c r="BL263" s="69"/>
      <c r="BM263" s="69"/>
      <c r="BN263" s="69"/>
      <c r="BO263" s="69"/>
      <c r="BP263" s="69"/>
      <c r="BQ263" s="69"/>
      <c r="BR263" s="69"/>
      <c r="BS263" s="69"/>
      <c r="BT263" s="60"/>
      <c r="BU263" s="60"/>
      <c r="BV263" s="60"/>
      <c r="BW263" s="60"/>
      <c r="BX263" s="19"/>
      <c r="BY263" s="19"/>
    </row>
    <row r="264" spans="1:144" hidden="1">
      <c r="B264" s="2">
        <v>245</v>
      </c>
      <c r="E264"/>
      <c r="Q264" s="68">
        <v>262</v>
      </c>
      <c r="R264" s="68">
        <v>0</v>
      </c>
      <c r="S264" s="20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</row>
    <row r="265" spans="1:144" hidden="1">
      <c r="B265" s="2">
        <v>246</v>
      </c>
      <c r="C265" t="s">
        <v>247</v>
      </c>
      <c r="E265"/>
      <c r="Q265" s="68">
        <v>263</v>
      </c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</row>
    <row r="266" spans="1:144" hidden="1">
      <c r="B266" s="2">
        <v>247</v>
      </c>
      <c r="E266" t="s">
        <v>248</v>
      </c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0"/>
      <c r="Q266" s="68">
        <v>264</v>
      </c>
      <c r="S266" s="43">
        <v>-9.0756938878942414E-2</v>
      </c>
      <c r="T266" s="75">
        <v>0.61058609815218623</v>
      </c>
      <c r="U266" s="75">
        <v>-1.9368626237443336E-2</v>
      </c>
      <c r="V266" s="75">
        <v>-8.0257273861388659E-2</v>
      </c>
      <c r="W266" s="75">
        <v>-0.13514695948311675</v>
      </c>
      <c r="X266" s="75">
        <v>9.7021783071910922E-2</v>
      </c>
      <c r="Y266" s="75">
        <v>-0.16562928231816076</v>
      </c>
      <c r="Z266" s="75">
        <v>-0.72756072024404317</v>
      </c>
      <c r="AA266" s="75">
        <v>-0.32394197633345218</v>
      </c>
      <c r="AB266" s="75">
        <v>-3.6385635410743591E-2</v>
      </c>
      <c r="AC266" s="75">
        <v>-0.26923419033017326</v>
      </c>
      <c r="AD266" s="75">
        <v>-0.26756326013888898</v>
      </c>
      <c r="AE266" s="75">
        <v>-0.1595648504793766</v>
      </c>
      <c r="AF266" s="75">
        <v>-6.5146641194770746E-2</v>
      </c>
      <c r="AG266" s="75">
        <v>-0.31560867903336498</v>
      </c>
      <c r="AH266" s="75">
        <v>-2.3507570966023791E-2</v>
      </c>
      <c r="AI266" s="75">
        <v>-0.11030749668883201</v>
      </c>
      <c r="AJ266" s="68">
        <v>-3.7585128549713395E-2</v>
      </c>
      <c r="AK266" s="68">
        <v>-0.38535403929622314</v>
      </c>
      <c r="AL266" s="68">
        <v>-0.37199743945966657</v>
      </c>
      <c r="AM266" s="68">
        <v>-0.33802616990873552</v>
      </c>
      <c r="AN266" s="68">
        <v>-0.14818939914385798</v>
      </c>
      <c r="AO266" s="68">
        <v>-0.71018918084406468</v>
      </c>
      <c r="AP266" s="68">
        <v>0.20290114104211893</v>
      </c>
      <c r="AQ266" s="68">
        <v>0.23096127330827895</v>
      </c>
      <c r="AR266" s="68">
        <v>-6.2351019974864468E-2</v>
      </c>
      <c r="AS266" s="68">
        <v>-0.10910210689776884</v>
      </c>
      <c r="AT266" s="68">
        <v>-0.3104789892253294</v>
      </c>
      <c r="AU266" s="68">
        <v>-0.16794969513191729</v>
      </c>
      <c r="AV266" s="68">
        <v>-6.4803722680290748E-2</v>
      </c>
      <c r="AW266" s="68">
        <v>-0.28102190333874749</v>
      </c>
      <c r="AX266" s="68">
        <v>-0.17545072600516379</v>
      </c>
      <c r="AY266" s="68">
        <v>-0.1023727751891189</v>
      </c>
      <c r="AZ266" s="68">
        <v>-0.16178705708540764</v>
      </c>
      <c r="BA266" s="68">
        <v>-3.4908230640770227E-2</v>
      </c>
      <c r="BB266" s="68">
        <v>-0.45054771007008193</v>
      </c>
      <c r="BC266" s="68">
        <v>-6.5655469325948776E-2</v>
      </c>
      <c r="BD266" s="68">
        <v>-0.28359811861420248</v>
      </c>
      <c r="BE266" s="68">
        <v>-0.18877124261632003</v>
      </c>
      <c r="BF266" s="68">
        <v>-0.25639425957997525</v>
      </c>
      <c r="BG266" s="68">
        <v>-2.9777551596526106E-2</v>
      </c>
      <c r="BH266" s="68">
        <v>-8.3631143314061809E-2</v>
      </c>
      <c r="BI266" s="68">
        <v>-0.11306951714622093</v>
      </c>
      <c r="BJ266" s="68">
        <v>-0.41859810579451223</v>
      </c>
      <c r="BK266" s="68">
        <v>5.0221929625873039E-2</v>
      </c>
      <c r="BL266" s="68">
        <v>-0.15091012516373697</v>
      </c>
      <c r="BM266" s="68">
        <v>0.52752778872269857</v>
      </c>
      <c r="BN266" s="68">
        <v>-0.45806780347551374</v>
      </c>
      <c r="BO266" s="68">
        <v>-0.35700759942092775</v>
      </c>
      <c r="BP266" s="68">
        <v>-9.7955171553366707E-2</v>
      </c>
      <c r="BQ266" s="68">
        <v>-6.2395485927992725E-2</v>
      </c>
      <c r="BR266" s="68">
        <v>-1.2948692410426748E-2</v>
      </c>
      <c r="BS266" s="68">
        <v>-0.13935008995646347</v>
      </c>
    </row>
    <row r="267" spans="1:144" hidden="1">
      <c r="B267" s="2">
        <v>248</v>
      </c>
      <c r="D267">
        <v>193</v>
      </c>
      <c r="E267" t="s">
        <v>249</v>
      </c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43"/>
      <c r="Q267" s="68">
        <v>265</v>
      </c>
      <c r="S267" s="40">
        <v>-6.8662126347978747E-2</v>
      </c>
      <c r="T267" s="75">
        <v>0.63664585541814989</v>
      </c>
      <c r="U267" s="75">
        <v>-9.1402420276958905E-3</v>
      </c>
      <c r="V267" s="75">
        <v>-7.6456720304829279E-2</v>
      </c>
      <c r="W267" s="75">
        <v>-0.11723967091172523</v>
      </c>
      <c r="X267" s="75">
        <v>0.11842140821015779</v>
      </c>
      <c r="Y267" s="75">
        <v>-0.16737611850458131</v>
      </c>
      <c r="Z267" s="75">
        <v>-0.6244146639224275</v>
      </c>
      <c r="AA267" s="75">
        <v>-0.49101877459470156</v>
      </c>
      <c r="AB267" s="75">
        <v>-2.9353017721054808E-2</v>
      </c>
      <c r="AC267" s="75">
        <v>-0.28732014700972269</v>
      </c>
      <c r="AD267" s="75">
        <v>-0.22441071207516392</v>
      </c>
      <c r="AE267" s="75">
        <v>-0.16510421087123689</v>
      </c>
      <c r="AF267" s="75">
        <v>-4.8073748939978025E-2</v>
      </c>
      <c r="AG267" s="75">
        <v>-0.31587010923778852</v>
      </c>
      <c r="AH267" s="75">
        <v>-3.4190536052036015E-2</v>
      </c>
      <c r="AI267" s="75">
        <v>-0.12830530577356622</v>
      </c>
      <c r="AJ267" s="68">
        <v>1.3795986202366295E-2</v>
      </c>
      <c r="AK267" s="68">
        <v>-0.38458739320093172</v>
      </c>
      <c r="AL267" s="68">
        <v>-0.35691211361235392</v>
      </c>
      <c r="AM267" s="68">
        <v>-0.30536068153256279</v>
      </c>
      <c r="AN267" s="68">
        <v>-0.16794100465195003</v>
      </c>
      <c r="AO267" s="68">
        <v>-0.65297368110128073</v>
      </c>
      <c r="AP267" s="68">
        <v>0.18094299849795439</v>
      </c>
      <c r="AQ267" s="68">
        <v>0.19533132034498665</v>
      </c>
      <c r="AR267" s="68">
        <v>-5.2172734945073136E-2</v>
      </c>
      <c r="AS267" s="68">
        <v>-0.1284934086436971</v>
      </c>
      <c r="AT267" s="68">
        <v>-0.26972097510524901</v>
      </c>
      <c r="AU267" s="68">
        <v>-0.19580267402366511</v>
      </c>
      <c r="AV267" s="68">
        <v>-5.6820077047134231E-2</v>
      </c>
      <c r="AW267" s="68">
        <v>-0.26770200137072869</v>
      </c>
      <c r="AX267" s="68">
        <v>-0.1763786327946418</v>
      </c>
      <c r="AY267" s="68">
        <v>-7.7966673461766042E-2</v>
      </c>
      <c r="AZ267" s="68">
        <v>-0.13081873942836905</v>
      </c>
      <c r="BA267" s="68">
        <v>-3.5944236761878946E-2</v>
      </c>
      <c r="BB267" s="68">
        <v>-0.45727483380177764</v>
      </c>
      <c r="BC267" s="68">
        <v>-6.4397388875578748E-2</v>
      </c>
      <c r="BD267" s="68">
        <v>-0.29604512304250763</v>
      </c>
      <c r="BE267" s="68">
        <v>-0.16773319702586817</v>
      </c>
      <c r="BF267" s="68">
        <v>-0.28770358575935362</v>
      </c>
      <c r="BG267" s="68">
        <v>1.7651043597591381E-2</v>
      </c>
      <c r="BH267" s="68">
        <v>-3.1265736257430211E-2</v>
      </c>
      <c r="BI267" s="68">
        <v>-0.15414724742574568</v>
      </c>
      <c r="BJ267" s="68">
        <v>-0.35078161018564735</v>
      </c>
      <c r="BK267" s="68">
        <v>-7.8364439388274986E-3</v>
      </c>
      <c r="BL267" s="68">
        <v>-9.8428840799558048E-2</v>
      </c>
      <c r="BM267" s="68">
        <v>0.53184993607575715</v>
      </c>
      <c r="BN267" s="68">
        <v>-0.5669509938017735</v>
      </c>
      <c r="BO267" s="68">
        <v>-0.32591050393681736</v>
      </c>
      <c r="BP267" s="68">
        <v>-4.03227588753097E-2</v>
      </c>
      <c r="BQ267" s="68">
        <v>-0.10253957999648468</v>
      </c>
      <c r="BR267" s="68">
        <v>-8.3584115782743607E-2</v>
      </c>
      <c r="BS267" s="68">
        <v>-0.11557495626651496</v>
      </c>
    </row>
    <row r="268" spans="1:144" hidden="1">
      <c r="B268" s="2">
        <v>249</v>
      </c>
      <c r="D268">
        <v>192</v>
      </c>
      <c r="E268" t="s">
        <v>250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43"/>
      <c r="Q268" s="68">
        <v>266</v>
      </c>
      <c r="S268" s="40">
        <v>-4.4102078076602547E-2</v>
      </c>
      <c r="T268" s="75">
        <v>0.61917199742021156</v>
      </c>
      <c r="U268" s="75">
        <v>2.8047685050207927E-2</v>
      </c>
      <c r="V268" s="75">
        <v>-4.5441641854622634E-2</v>
      </c>
      <c r="W268" s="75">
        <v>-0.13012145082346863</v>
      </c>
      <c r="X268" s="75">
        <v>0.10988194852726137</v>
      </c>
      <c r="Y268" s="75">
        <v>-0.11185159879780419</v>
      </c>
      <c r="Z268" s="75">
        <v>-0.54748730468156581</v>
      </c>
      <c r="AA268" s="75">
        <v>-0.59012108829970589</v>
      </c>
      <c r="AB268" s="75">
        <v>-4.2521136308402062E-2</v>
      </c>
      <c r="AC268" s="75">
        <v>-0.25398302007146839</v>
      </c>
      <c r="AD268" s="75">
        <v>-0.15316822129751145</v>
      </c>
      <c r="AE268" s="75">
        <v>-9.7808232125186523E-2</v>
      </c>
      <c r="AF268" s="75">
        <v>-1.5187714077746148E-2</v>
      </c>
      <c r="AG268" s="75">
        <v>-0.23766048391453037</v>
      </c>
      <c r="AH268" s="75">
        <v>1.6390218011704445E-2</v>
      </c>
      <c r="AI268" s="75">
        <v>-0.11354513201969003</v>
      </c>
      <c r="AJ268" s="68">
        <v>3.0242139773718618E-2</v>
      </c>
      <c r="AK268" s="68">
        <v>-0.34539224029061172</v>
      </c>
      <c r="AL268" s="68">
        <v>-0.33801726669905835</v>
      </c>
      <c r="AM268" s="68">
        <v>-0.31638304316666244</v>
      </c>
      <c r="AN268" s="68">
        <v>-0.17953858606282372</v>
      </c>
      <c r="AO268" s="68">
        <v>-0.66364634974203562</v>
      </c>
      <c r="AP268" s="68">
        <v>0.16986920089750937</v>
      </c>
      <c r="AQ268" s="68">
        <v>0.19818062445872181</v>
      </c>
      <c r="AR268" s="68">
        <v>-6.820148094629308E-2</v>
      </c>
      <c r="AS268" s="68">
        <v>-6.8103932151016539E-2</v>
      </c>
      <c r="AT268" s="68">
        <v>-0.27179818183827964</v>
      </c>
      <c r="AU268" s="68">
        <v>-0.16857704241157284</v>
      </c>
      <c r="AV268" s="68">
        <v>-6.3072313185265474E-2</v>
      </c>
      <c r="AW268" s="68">
        <v>-0.23684973295436651</v>
      </c>
      <c r="AX268" s="68">
        <v>-0.15870631591477194</v>
      </c>
      <c r="AY268" s="68">
        <v>-2.8411802084296358E-2</v>
      </c>
      <c r="AZ268" s="68">
        <v>-0.1268567944138263</v>
      </c>
      <c r="BA268" s="68">
        <v>-2.2424918315503722E-2</v>
      </c>
      <c r="BB268" s="68">
        <v>-0.42083421619196193</v>
      </c>
      <c r="BC268" s="68">
        <v>-3.8255858758730582E-2</v>
      </c>
      <c r="BD268" s="68">
        <v>-0.28762271475198842</v>
      </c>
      <c r="BE268" s="68">
        <v>-0.1661709324078994</v>
      </c>
      <c r="BF268" s="68">
        <v>-0.24280239582567409</v>
      </c>
      <c r="BG268" s="68">
        <v>1.1004099635633324E-2</v>
      </c>
      <c r="BH268" s="68">
        <v>-2.4824445113850246E-2</v>
      </c>
      <c r="BI268" s="68">
        <v>-0.153911123606575</v>
      </c>
      <c r="BJ268" s="68">
        <v>-0.25849890503516093</v>
      </c>
      <c r="BK268" s="68">
        <v>4.8018103990591565E-3</v>
      </c>
      <c r="BL268" s="68">
        <v>-5.5167936282187538E-2</v>
      </c>
      <c r="BM268" s="68">
        <v>0.52863268155633625</v>
      </c>
      <c r="BN268" s="68">
        <v>-0.46635347670964911</v>
      </c>
      <c r="BO268" s="68">
        <v>-0.30331369179944884</v>
      </c>
      <c r="BP268" s="68">
        <v>2.8865725808569453E-2</v>
      </c>
      <c r="BQ268" s="68">
        <v>-0.11060315570304359</v>
      </c>
      <c r="BR268" s="68">
        <v>-0.10734388363826314</v>
      </c>
      <c r="BS268" s="68">
        <v>-0.11152644125748798</v>
      </c>
    </row>
    <row r="269" spans="1:144" ht="13.5" hidden="1" thickBot="1">
      <c r="B269" s="2">
        <v>250</v>
      </c>
      <c r="E269" s="44" t="s">
        <v>251</v>
      </c>
      <c r="F269" s="45"/>
      <c r="G269" s="45"/>
      <c r="H269" s="45"/>
      <c r="I269" s="45"/>
      <c r="J269" s="45"/>
      <c r="K269" s="45"/>
      <c r="L269" s="45"/>
      <c r="M269" s="45"/>
      <c r="N269" s="45"/>
      <c r="O269" s="43"/>
      <c r="P269" s="43"/>
      <c r="Q269" s="68">
        <v>267</v>
      </c>
      <c r="S269" s="45">
        <v>-6.7840381101174574E-2</v>
      </c>
      <c r="T269" s="45">
        <v>0.62213465033018256</v>
      </c>
      <c r="U269" s="45">
        <v>-1.5372773831043296E-4</v>
      </c>
      <c r="V269" s="45">
        <v>-6.738521200694686E-2</v>
      </c>
      <c r="W269" s="45">
        <v>-0.12750269373943687</v>
      </c>
      <c r="X269" s="45">
        <v>0.1084417132697767</v>
      </c>
      <c r="Y269" s="45">
        <v>-0.14828566654018208</v>
      </c>
      <c r="Z269" s="45">
        <v>-0.6331542296160122</v>
      </c>
      <c r="AA269" s="45">
        <v>-0.46836061307595317</v>
      </c>
      <c r="AB269" s="45">
        <v>-3.6086596480066825E-2</v>
      </c>
      <c r="AC269" s="45">
        <v>-0.27017911913712145</v>
      </c>
      <c r="AD269" s="45">
        <v>-0.2150473978371881</v>
      </c>
      <c r="AE269" s="45">
        <v>-0.14082576449193332</v>
      </c>
      <c r="AF269" s="45">
        <v>-4.2802701404164978E-2</v>
      </c>
      <c r="AG269" s="45">
        <v>-0.28971309072856127</v>
      </c>
      <c r="AH269" s="45">
        <v>-1.3769296335451786E-2</v>
      </c>
      <c r="AI269" s="45">
        <v>-0.11738597816069608</v>
      </c>
      <c r="AJ269" s="45">
        <v>2.150999142123839E-3</v>
      </c>
      <c r="AK269" s="45">
        <v>-0.37177789092925551</v>
      </c>
      <c r="AL269" s="45">
        <v>-0.3556422732570263</v>
      </c>
      <c r="AM269" s="45">
        <v>-0.31992329820265358</v>
      </c>
      <c r="AN269" s="45">
        <v>-0.1652229966195439</v>
      </c>
      <c r="AO269" s="45">
        <v>-0.67560307056246038</v>
      </c>
      <c r="AP269" s="45">
        <v>0.18457111347919422</v>
      </c>
      <c r="AQ269" s="45">
        <v>0.20815773937066248</v>
      </c>
      <c r="AR269" s="45">
        <v>-6.0908411955410226E-2</v>
      </c>
      <c r="AS269" s="45">
        <v>-0.10189981589749415</v>
      </c>
      <c r="AT269" s="45">
        <v>-0.28399938205628605</v>
      </c>
      <c r="AU269" s="45">
        <v>-0.17744313718905172</v>
      </c>
      <c r="AV269" s="45">
        <v>-6.1565370970896816E-2</v>
      </c>
      <c r="AW269" s="45">
        <v>-0.2618578792212809</v>
      </c>
      <c r="AX269" s="45">
        <v>-0.1701785582381925</v>
      </c>
      <c r="AY269" s="45">
        <v>-6.958375024506043E-2</v>
      </c>
      <c r="AZ269" s="45">
        <v>-0.13982086364253432</v>
      </c>
      <c r="BA269" s="45">
        <v>-3.1092461906050962E-2</v>
      </c>
      <c r="BB269" s="45">
        <v>-0.44288558668794048</v>
      </c>
      <c r="BC269" s="45">
        <v>-5.6102905653419376E-2</v>
      </c>
      <c r="BD269" s="45">
        <v>-0.28908865213623286</v>
      </c>
      <c r="BE269" s="45">
        <v>-0.17422512401669588</v>
      </c>
      <c r="BF269" s="45">
        <v>-0.26230008038833436</v>
      </c>
      <c r="BG269" s="45">
        <v>-3.7413612110046707E-4</v>
      </c>
      <c r="BH269" s="45">
        <v>-4.6573774895114085E-2</v>
      </c>
      <c r="BI269" s="45">
        <v>-0.14037596272618055</v>
      </c>
      <c r="BJ269" s="45">
        <v>-0.34262620700510688</v>
      </c>
      <c r="BK269" s="45">
        <v>1.5729098695368232E-2</v>
      </c>
      <c r="BL269" s="45">
        <v>-0.10150230074849419</v>
      </c>
      <c r="BM269" s="45">
        <v>0.52933680211826395</v>
      </c>
      <c r="BN269" s="45">
        <v>-0.49712409132897872</v>
      </c>
      <c r="BO269" s="45">
        <v>-0.32874393171906463</v>
      </c>
      <c r="BP269" s="45">
        <v>-3.6470734873368986E-2</v>
      </c>
      <c r="BQ269" s="45">
        <v>-9.1846073875840331E-2</v>
      </c>
      <c r="BR269" s="45">
        <v>-6.7958897277144506E-2</v>
      </c>
      <c r="BS269" s="45">
        <v>-0.12215049582682214</v>
      </c>
    </row>
    <row r="270" spans="1:144" ht="13.5" hidden="1" thickBot="1">
      <c r="B270" s="2"/>
      <c r="E270"/>
      <c r="S270" s="45"/>
    </row>
    <row r="271" spans="1:144" hidden="1">
      <c r="B271" s="2">
        <v>252</v>
      </c>
      <c r="D271">
        <v>197</v>
      </c>
      <c r="E271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</row>
    <row r="272" spans="1:144" hidden="1">
      <c r="A272" s="8"/>
      <c r="B272" s="2">
        <v>253</v>
      </c>
      <c r="C272" s="8"/>
      <c r="D272" s="8"/>
      <c r="E272"/>
      <c r="S272" s="40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</row>
    <row r="273" spans="5:144" s="139" customFormat="1" hidden="1">
      <c r="E273" s="137"/>
      <c r="F273" s="138"/>
      <c r="G273" s="138"/>
      <c r="H273" s="138"/>
      <c r="P273" s="147"/>
      <c r="Q273" s="140"/>
      <c r="R273" s="140"/>
      <c r="S273" s="141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140"/>
      <c r="AG273" s="140"/>
      <c r="AH273" s="140"/>
      <c r="AI273" s="140"/>
      <c r="AJ273" s="140"/>
      <c r="AK273" s="140"/>
      <c r="AL273" s="140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40"/>
      <c r="AW273" s="140"/>
      <c r="AX273" s="140"/>
      <c r="AY273" s="140"/>
      <c r="AZ273" s="140"/>
      <c r="BA273" s="140"/>
      <c r="BB273" s="140"/>
      <c r="BC273" s="140"/>
      <c r="BD273" s="140"/>
      <c r="BE273" s="140"/>
      <c r="BF273" s="140"/>
      <c r="BG273" s="140"/>
      <c r="BH273" s="140"/>
      <c r="BI273" s="140"/>
      <c r="BJ273" s="140"/>
      <c r="BK273" s="140"/>
      <c r="BL273" s="140"/>
      <c r="BM273" s="140"/>
      <c r="BN273" s="140"/>
      <c r="BO273" s="140"/>
      <c r="BP273" s="140"/>
      <c r="BQ273" s="140"/>
      <c r="BR273" s="140"/>
      <c r="BS273" s="140"/>
      <c r="BT273" s="138"/>
      <c r="BU273" s="138"/>
      <c r="BV273" s="138"/>
      <c r="BW273" s="138"/>
      <c r="BX273" s="138"/>
      <c r="BY273" s="138"/>
      <c r="BZ273" s="138"/>
      <c r="CA273" s="138"/>
      <c r="CB273" s="138"/>
      <c r="CC273" s="138"/>
      <c r="CD273" s="138"/>
      <c r="CE273" s="138"/>
      <c r="CF273" s="138"/>
      <c r="CG273" s="138"/>
      <c r="CH273" s="138"/>
      <c r="CI273" s="138"/>
      <c r="CJ273" s="138"/>
      <c r="CK273" s="138"/>
      <c r="CL273" s="138"/>
      <c r="CM273" s="138"/>
      <c r="CN273" s="138"/>
      <c r="CO273" s="138"/>
      <c r="CP273" s="138"/>
      <c r="CQ273" s="138"/>
      <c r="CR273" s="138"/>
      <c r="CS273" s="138"/>
      <c r="CT273" s="138"/>
      <c r="CU273" s="138"/>
      <c r="CV273" s="138"/>
      <c r="CW273" s="138"/>
      <c r="CX273" s="138"/>
      <c r="CY273" s="138"/>
      <c r="CZ273" s="138"/>
      <c r="DA273" s="138"/>
      <c r="DB273" s="138"/>
      <c r="DC273" s="138"/>
      <c r="DD273" s="138"/>
      <c r="DE273" s="138"/>
      <c r="DF273" s="138"/>
      <c r="DG273" s="138"/>
      <c r="DH273" s="138"/>
      <c r="DI273" s="138"/>
      <c r="DJ273" s="138"/>
      <c r="DK273" s="138"/>
      <c r="DL273" s="138"/>
      <c r="DM273" s="138"/>
      <c r="DN273" s="138"/>
      <c r="DO273" s="138"/>
      <c r="DP273" s="138"/>
      <c r="DQ273" s="138"/>
      <c r="DR273" s="138"/>
      <c r="DS273" s="138"/>
      <c r="DT273" s="138"/>
      <c r="DU273" s="138"/>
      <c r="DV273" s="138"/>
      <c r="DW273" s="138"/>
      <c r="DX273" s="138"/>
      <c r="DY273" s="138"/>
      <c r="DZ273" s="138"/>
      <c r="EA273" s="138"/>
      <c r="EB273" s="138"/>
      <c r="EC273" s="138"/>
      <c r="ED273" s="138"/>
      <c r="EE273" s="138"/>
      <c r="EF273" s="138"/>
      <c r="EG273" s="138"/>
      <c r="EH273" s="138"/>
      <c r="EI273" s="138"/>
      <c r="EJ273" s="138"/>
      <c r="EN273" s="142"/>
    </row>
    <row r="274" spans="5:144" s="47" customFormat="1" hidden="1">
      <c r="E274" s="46"/>
      <c r="F274"/>
      <c r="G274"/>
      <c r="P274" s="2"/>
      <c r="Q274" s="68"/>
      <c r="R274" s="68"/>
      <c r="S274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</row>
    <row r="275" spans="5:144">
      <c r="Q275"/>
      <c r="R275"/>
      <c r="S275" s="176"/>
      <c r="T275" s="176"/>
      <c r="U275" s="176"/>
      <c r="V275" s="176"/>
      <c r="W275" s="176"/>
      <c r="X275" s="176"/>
      <c r="Y275" s="176"/>
      <c r="Z275" s="176"/>
      <c r="AA275" s="176"/>
      <c r="AB275" s="176"/>
      <c r="AC275" s="176"/>
      <c r="AD275" s="176"/>
      <c r="AE275" s="176"/>
      <c r="AF275" s="176"/>
      <c r="AG275" s="176"/>
      <c r="AH275" s="176"/>
      <c r="AI275" s="176"/>
      <c r="AJ275" s="176"/>
      <c r="AK275" s="176"/>
      <c r="AL275" s="176"/>
      <c r="AM275" s="176"/>
      <c r="AN275" s="176"/>
      <c r="AO275" s="176"/>
      <c r="AP275" s="176"/>
      <c r="AQ275" s="176"/>
      <c r="AR275" s="176"/>
      <c r="AS275" s="176"/>
      <c r="AT275" s="176"/>
      <c r="AU275" s="176"/>
      <c r="AV275" s="176"/>
      <c r="AW275" s="176"/>
      <c r="AX275" s="176"/>
      <c r="AY275" s="176"/>
      <c r="AZ275" s="176"/>
      <c r="BA275" s="176"/>
      <c r="BB275" s="176"/>
      <c r="BC275" s="176"/>
      <c r="BD275" s="176"/>
      <c r="BE275" s="176"/>
      <c r="BF275" s="176"/>
      <c r="BG275" s="176"/>
      <c r="BH275" s="176"/>
      <c r="BI275" s="176"/>
      <c r="BJ275" s="176"/>
      <c r="BK275" s="176"/>
      <c r="BL275" s="176"/>
      <c r="BM275" s="176"/>
      <c r="BN275" s="176"/>
      <c r="BO275" s="176"/>
      <c r="BP275" s="176"/>
      <c r="BQ275" s="176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EN275"/>
    </row>
    <row r="276" spans="5:144">
      <c r="H276" s="25"/>
      <c r="Q276"/>
      <c r="R276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27"/>
      <c r="AC276" s="127"/>
      <c r="AD276" s="127"/>
      <c r="AE276" s="127"/>
      <c r="AF276" s="127"/>
      <c r="AG276" s="127"/>
      <c r="AH276" s="127"/>
      <c r="AI276" s="127"/>
      <c r="AJ276" s="127"/>
      <c r="AK276" s="127"/>
      <c r="AL276" s="127"/>
      <c r="AM276" s="127"/>
      <c r="AN276" s="127"/>
      <c r="AO276" s="127"/>
      <c r="AP276" s="127"/>
      <c r="AQ276" s="127"/>
      <c r="AR276" s="127"/>
      <c r="AS276" s="127"/>
      <c r="AT276" s="127"/>
      <c r="AU276" s="127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27"/>
      <c r="BF276" s="127"/>
      <c r="BG276" s="127"/>
      <c r="BH276" s="127"/>
      <c r="BI276" s="127"/>
      <c r="BJ276" s="127"/>
      <c r="BK276" s="127"/>
      <c r="BL276" s="127"/>
      <c r="BM276" s="127"/>
      <c r="BN276" s="127"/>
      <c r="BO276" s="127"/>
      <c r="BP276" s="127"/>
      <c r="BQ276" s="127"/>
      <c r="BR276" s="127"/>
      <c r="BS276" s="127"/>
      <c r="BU276" s="127"/>
      <c r="BV276" s="127"/>
      <c r="BW276" s="127"/>
      <c r="CB276" s="127"/>
      <c r="CH276" s="127"/>
      <c r="CK276" s="127"/>
      <c r="CM276" s="127"/>
      <c r="CN276" s="127"/>
      <c r="EN276"/>
    </row>
    <row r="277" spans="5:144">
      <c r="H277" s="177"/>
      <c r="Q277"/>
      <c r="R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EN277"/>
    </row>
    <row r="278" spans="5:144">
      <c r="Q278"/>
      <c r="R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EN278"/>
    </row>
    <row r="279" spans="5:144">
      <c r="Q279"/>
      <c r="R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EN279"/>
    </row>
    <row r="280" spans="5:144">
      <c r="Q280"/>
      <c r="R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EN280"/>
    </row>
    <row r="281" spans="5:144">
      <c r="Q281"/>
      <c r="R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EN281"/>
    </row>
    <row r="282" spans="5:144">
      <c r="Q282"/>
      <c r="R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EN282"/>
    </row>
    <row r="283" spans="5:144">
      <c r="Q283"/>
      <c r="R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EN283"/>
    </row>
    <row r="284" spans="5:144">
      <c r="Q284"/>
      <c r="R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EN284"/>
    </row>
    <row r="285" spans="5:144">
      <c r="Q285"/>
      <c r="R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EN285"/>
    </row>
    <row r="286" spans="5:144">
      <c r="Q286"/>
      <c r="R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EN286"/>
    </row>
    <row r="287" spans="5:144">
      <c r="Q287"/>
      <c r="R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EN287"/>
    </row>
    <row r="288" spans="5:144">
      <c r="Q288"/>
      <c r="R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EN288"/>
    </row>
    <row r="289" spans="17:144">
      <c r="Q289"/>
      <c r="R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EN289"/>
    </row>
    <row r="290" spans="17:144">
      <c r="Q290"/>
      <c r="R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EN290"/>
    </row>
    <row r="291" spans="17:144">
      <c r="Q291"/>
      <c r="R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EN291"/>
    </row>
    <row r="292" spans="17:144">
      <c r="Q292"/>
      <c r="R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EN292"/>
    </row>
    <row r="293" spans="17:144">
      <c r="Q293"/>
      <c r="R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EN293"/>
    </row>
    <row r="294" spans="17:144">
      <c r="Q294"/>
      <c r="R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EN294"/>
    </row>
    <row r="295" spans="17:144">
      <c r="Q295"/>
      <c r="R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EN295"/>
    </row>
    <row r="296" spans="17:144">
      <c r="Q296"/>
      <c r="R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EN296"/>
    </row>
    <row r="297" spans="17:144">
      <c r="Q297"/>
      <c r="R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EN297"/>
    </row>
    <row r="298" spans="17:144">
      <c r="Q298"/>
      <c r="R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EN298"/>
    </row>
    <row r="299" spans="17:144">
      <c r="Q299"/>
      <c r="R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EN299"/>
    </row>
    <row r="300" spans="17:144">
      <c r="Q300"/>
      <c r="R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EN300"/>
    </row>
    <row r="301" spans="17:144">
      <c r="Q301"/>
      <c r="R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EN301"/>
    </row>
    <row r="302" spans="17:144">
      <c r="Q302"/>
      <c r="R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EN302"/>
    </row>
    <row r="303" spans="17:144">
      <c r="Q303"/>
      <c r="R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EN303"/>
    </row>
    <row r="304" spans="17:144">
      <c r="Q304"/>
      <c r="R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EN304"/>
    </row>
    <row r="305" spans="17:144">
      <c r="Q305"/>
      <c r="R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EN305"/>
    </row>
    <row r="306" spans="17:144">
      <c r="Q306"/>
      <c r="R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EN306"/>
    </row>
    <row r="307" spans="17:144">
      <c r="Q307"/>
      <c r="R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EN307"/>
    </row>
    <row r="308" spans="17:144">
      <c r="Q308"/>
      <c r="R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EN308"/>
    </row>
    <row r="309" spans="17:144">
      <c r="Q309"/>
      <c r="R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EN309"/>
    </row>
    <row r="310" spans="17:144">
      <c r="Q310"/>
      <c r="R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EN310"/>
    </row>
    <row r="311" spans="17:144">
      <c r="Q311"/>
      <c r="R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EN311"/>
    </row>
    <row r="312" spans="17:144">
      <c r="Q312"/>
      <c r="R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EN312"/>
    </row>
    <row r="313" spans="17:144">
      <c r="Q313"/>
      <c r="R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EN313"/>
    </row>
    <row r="314" spans="17:144">
      <c r="Q314"/>
      <c r="R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EN314"/>
    </row>
    <row r="315" spans="17:144">
      <c r="Q315"/>
      <c r="R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EN315"/>
    </row>
    <row r="316" spans="17:144">
      <c r="Q316"/>
      <c r="R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EN316"/>
    </row>
    <row r="317" spans="17:144">
      <c r="Q317"/>
      <c r="R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EN317"/>
    </row>
    <row r="318" spans="17:144">
      <c r="Q318"/>
      <c r="R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EN318"/>
    </row>
    <row r="319" spans="17:144">
      <c r="Q319"/>
      <c r="R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EN319"/>
    </row>
    <row r="320" spans="17:144">
      <c r="Q320"/>
      <c r="R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EN320"/>
    </row>
    <row r="321" spans="17:144">
      <c r="Q321"/>
      <c r="R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EN321"/>
    </row>
    <row r="322" spans="17:144">
      <c r="Q322"/>
      <c r="R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EN322"/>
    </row>
    <row r="323" spans="17:144">
      <c r="Q323"/>
      <c r="R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EN323"/>
    </row>
    <row r="324" spans="17:144">
      <c r="Q324"/>
      <c r="R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EN324"/>
    </row>
    <row r="325" spans="17:144">
      <c r="Q325"/>
      <c r="R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EN325"/>
    </row>
    <row r="326" spans="17:144">
      <c r="Q326"/>
      <c r="R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EN326"/>
    </row>
    <row r="327" spans="17:144">
      <c r="Q327"/>
      <c r="R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EN327"/>
    </row>
    <row r="328" spans="17:144">
      <c r="Q328"/>
      <c r="R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EN328"/>
    </row>
    <row r="329" spans="17:144">
      <c r="Q329"/>
      <c r="R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EN329"/>
    </row>
    <row r="330" spans="17:144">
      <c r="Q330"/>
      <c r="R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EN330"/>
    </row>
    <row r="331" spans="17:144">
      <c r="Q331"/>
      <c r="R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EN331"/>
    </row>
    <row r="332" spans="17:144">
      <c r="Q332"/>
      <c r="R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EN332"/>
    </row>
    <row r="333" spans="17:144">
      <c r="Q333"/>
      <c r="R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EN333"/>
    </row>
    <row r="334" spans="17:144">
      <c r="Q334"/>
      <c r="R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EN334"/>
    </row>
    <row r="335" spans="17:144">
      <c r="Q335"/>
      <c r="R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EN335"/>
    </row>
    <row r="336" spans="17:144">
      <c r="Q336"/>
      <c r="R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EN336"/>
    </row>
    <row r="337" spans="17:144">
      <c r="Q337"/>
      <c r="R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EN337"/>
    </row>
    <row r="338" spans="17:144">
      <c r="Q338"/>
      <c r="R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EN338"/>
    </row>
    <row r="339" spans="17:144">
      <c r="Q339"/>
      <c r="R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EN339"/>
    </row>
    <row r="340" spans="17:144">
      <c r="Q340"/>
      <c r="R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EN340"/>
    </row>
    <row r="341" spans="17:144">
      <c r="Q341"/>
      <c r="R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EN341"/>
    </row>
    <row r="342" spans="17:144">
      <c r="Q342"/>
      <c r="R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EN342"/>
    </row>
    <row r="343" spans="17:144">
      <c r="Q343"/>
      <c r="R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EN343"/>
    </row>
    <row r="344" spans="17:144">
      <c r="Q344"/>
      <c r="R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EN344"/>
    </row>
    <row r="345" spans="17:144">
      <c r="Q345"/>
      <c r="R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EN345"/>
    </row>
    <row r="346" spans="17:144">
      <c r="Q346"/>
      <c r="R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EN346"/>
    </row>
    <row r="347" spans="17:144">
      <c r="Q347"/>
      <c r="R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EN347"/>
    </row>
    <row r="348" spans="17:144">
      <c r="Q348"/>
      <c r="R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EN348"/>
    </row>
    <row r="349" spans="17:144">
      <c r="Q349"/>
      <c r="R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EN349"/>
    </row>
    <row r="350" spans="17:144">
      <c r="Q350"/>
      <c r="R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EN350"/>
    </row>
    <row r="351" spans="17:144">
      <c r="Q351"/>
      <c r="R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EN351"/>
    </row>
    <row r="352" spans="17:144">
      <c r="Q352"/>
      <c r="R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EN352"/>
    </row>
    <row r="353" spans="17:144">
      <c r="Q353"/>
      <c r="R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EN353"/>
    </row>
    <row r="354" spans="17:144">
      <c r="Q354"/>
      <c r="R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EN354"/>
    </row>
    <row r="355" spans="17:144">
      <c r="Q355"/>
      <c r="R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EN355"/>
    </row>
    <row r="356" spans="17:144">
      <c r="Q356"/>
      <c r="R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EN356"/>
    </row>
    <row r="357" spans="17:144">
      <c r="Q357"/>
      <c r="R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EN357"/>
    </row>
    <row r="358" spans="17:144">
      <c r="Q358"/>
      <c r="R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EN358"/>
    </row>
    <row r="359" spans="17:144">
      <c r="Q359"/>
      <c r="R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EN359"/>
    </row>
    <row r="360" spans="17:144">
      <c r="Q360"/>
      <c r="R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EN360"/>
    </row>
    <row r="361" spans="17:144">
      <c r="Q361"/>
      <c r="R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EN361"/>
    </row>
    <row r="362" spans="17:144">
      <c r="Q362"/>
      <c r="R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EN362"/>
    </row>
    <row r="363" spans="17:144">
      <c r="Q363"/>
      <c r="R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EN363"/>
    </row>
    <row r="364" spans="17:144">
      <c r="Q364"/>
      <c r="R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EN364"/>
    </row>
    <row r="365" spans="17:144">
      <c r="Q365"/>
      <c r="R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EN365"/>
    </row>
    <row r="366" spans="17:144">
      <c r="Q366"/>
      <c r="R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EN366"/>
    </row>
    <row r="367" spans="17:144">
      <c r="Q367"/>
      <c r="R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EN367"/>
    </row>
    <row r="368" spans="17:144">
      <c r="Q368"/>
      <c r="R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EN368"/>
    </row>
    <row r="369" spans="17:144">
      <c r="Q369"/>
      <c r="R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EN369"/>
    </row>
    <row r="370" spans="17:144">
      <c r="Q370"/>
      <c r="R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EN370"/>
    </row>
    <row r="371" spans="17:144">
      <c r="Q371"/>
      <c r="R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EN371"/>
    </row>
    <row r="372" spans="17:144">
      <c r="Q372"/>
      <c r="R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EN372"/>
    </row>
    <row r="373" spans="17:144">
      <c r="Q373"/>
      <c r="R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EN373"/>
    </row>
    <row r="374" spans="17:144">
      <c r="Q374"/>
      <c r="R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EN374"/>
    </row>
    <row r="375" spans="17:144">
      <c r="Q375"/>
      <c r="R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EN375"/>
    </row>
    <row r="376" spans="17:144">
      <c r="Q376"/>
      <c r="R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EN376"/>
    </row>
    <row r="377" spans="17:144">
      <c r="Q377"/>
      <c r="R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EN377"/>
    </row>
    <row r="378" spans="17:144">
      <c r="Q378"/>
      <c r="R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EN378"/>
    </row>
    <row r="379" spans="17:144">
      <c r="Q379"/>
      <c r="R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EN379"/>
    </row>
    <row r="380" spans="17:144">
      <c r="Q380"/>
      <c r="R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EN380"/>
    </row>
    <row r="381" spans="17:144">
      <c r="Q381"/>
      <c r="R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EN381"/>
    </row>
    <row r="382" spans="17:144">
      <c r="Q382"/>
      <c r="R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EN382"/>
    </row>
    <row r="383" spans="17:144">
      <c r="Q383"/>
      <c r="R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EN383"/>
    </row>
    <row r="384" spans="17:144">
      <c r="Q384"/>
      <c r="R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EN384"/>
    </row>
    <row r="385" spans="17:144">
      <c r="Q385"/>
      <c r="R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EN385"/>
    </row>
    <row r="386" spans="17:144">
      <c r="Q386"/>
      <c r="R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EN386"/>
    </row>
    <row r="387" spans="17:144">
      <c r="Q387"/>
      <c r="R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EN387"/>
    </row>
    <row r="388" spans="17:144">
      <c r="Q388"/>
      <c r="R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EN388"/>
    </row>
    <row r="389" spans="17:144">
      <c r="Q389"/>
      <c r="R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EN389"/>
    </row>
    <row r="390" spans="17:144">
      <c r="Q390"/>
      <c r="R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EN390"/>
    </row>
    <row r="391" spans="17:144">
      <c r="Q391"/>
      <c r="R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EN391"/>
    </row>
    <row r="392" spans="17:144">
      <c r="Q392"/>
      <c r="R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EN392"/>
    </row>
    <row r="393" spans="17:144">
      <c r="Q393"/>
      <c r="R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EN393"/>
    </row>
    <row r="394" spans="17:144">
      <c r="Q394"/>
      <c r="R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EN394"/>
    </row>
    <row r="395" spans="17:144">
      <c r="Q395"/>
      <c r="R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EN395"/>
    </row>
    <row r="396" spans="17:144">
      <c r="Q396"/>
      <c r="R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EN396"/>
    </row>
    <row r="397" spans="17:144">
      <c r="Q397"/>
      <c r="R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EN397"/>
    </row>
    <row r="398" spans="17:144">
      <c r="Q398"/>
      <c r="R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EN398"/>
    </row>
    <row r="399" spans="17:144">
      <c r="Q399"/>
      <c r="R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EN399"/>
    </row>
    <row r="400" spans="17:144">
      <c r="Q400"/>
      <c r="R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EN400"/>
    </row>
    <row r="401" spans="17:144">
      <c r="Q401"/>
      <c r="R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EN401"/>
    </row>
    <row r="402" spans="17:144">
      <c r="Q402"/>
      <c r="R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EN402"/>
    </row>
    <row r="403" spans="17:144">
      <c r="Q403"/>
      <c r="R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EN403"/>
    </row>
    <row r="404" spans="17:144">
      <c r="Q404"/>
      <c r="R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EN404"/>
    </row>
    <row r="405" spans="17:144">
      <c r="Q405"/>
      <c r="R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EN405"/>
    </row>
    <row r="406" spans="17:144">
      <c r="Q406"/>
      <c r="R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EN406"/>
    </row>
    <row r="407" spans="17:144">
      <c r="Q407"/>
      <c r="R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EN407"/>
    </row>
    <row r="408" spans="17:144">
      <c r="Q408"/>
      <c r="R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EN408"/>
    </row>
    <row r="409" spans="17:144">
      <c r="Q409"/>
      <c r="R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EN409"/>
    </row>
    <row r="410" spans="17:144">
      <c r="Q410"/>
      <c r="R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EN410"/>
    </row>
    <row r="411" spans="17:144">
      <c r="Q411"/>
      <c r="R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EN411"/>
    </row>
    <row r="412" spans="17:144">
      <c r="Q412"/>
      <c r="R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EN412"/>
    </row>
    <row r="413" spans="17:144">
      <c r="Q413"/>
      <c r="R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EN413"/>
    </row>
    <row r="414" spans="17:144">
      <c r="Q414"/>
      <c r="R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EN414"/>
    </row>
    <row r="415" spans="17:144">
      <c r="Q415"/>
      <c r="R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EN415"/>
    </row>
    <row r="416" spans="17:144">
      <c r="Q416"/>
      <c r="R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EN416"/>
    </row>
    <row r="417" spans="17:144">
      <c r="Q417"/>
      <c r="R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EN417"/>
    </row>
    <row r="418" spans="17:144">
      <c r="Q418"/>
      <c r="R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EN418"/>
    </row>
    <row r="419" spans="17:144">
      <c r="Q419"/>
      <c r="R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EN419"/>
    </row>
    <row r="420" spans="17:144">
      <c r="Q420"/>
      <c r="R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EN420"/>
    </row>
    <row r="421" spans="17:144">
      <c r="Q421"/>
      <c r="R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EN421"/>
    </row>
    <row r="422" spans="17:144">
      <c r="Q422"/>
      <c r="R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EN422"/>
    </row>
    <row r="423" spans="17:144">
      <c r="Q423"/>
      <c r="R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EN423"/>
    </row>
    <row r="424" spans="17:144">
      <c r="Q424"/>
      <c r="R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EN424"/>
    </row>
    <row r="425" spans="17:144">
      <c r="Q425"/>
      <c r="R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EN425"/>
    </row>
    <row r="426" spans="17:144">
      <c r="Q426"/>
      <c r="R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EN426"/>
    </row>
    <row r="427" spans="17:144">
      <c r="Q427"/>
      <c r="R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EN427"/>
    </row>
    <row r="428" spans="17:144">
      <c r="Q428"/>
      <c r="R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EN428"/>
    </row>
    <row r="429" spans="17:144">
      <c r="Q429"/>
      <c r="R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EN429"/>
    </row>
    <row r="430" spans="17:144">
      <c r="Q430"/>
      <c r="R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EN430"/>
    </row>
    <row r="431" spans="17:144">
      <c r="Q431"/>
      <c r="R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EN431"/>
    </row>
    <row r="432" spans="17:144">
      <c r="Q432"/>
      <c r="R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EN432"/>
    </row>
    <row r="433" spans="17:144">
      <c r="Q433"/>
      <c r="R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EN433"/>
    </row>
    <row r="434" spans="17:144">
      <c r="Q434"/>
      <c r="R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EN434"/>
    </row>
    <row r="435" spans="17:144">
      <c r="Q435"/>
      <c r="R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EN435"/>
    </row>
    <row r="436" spans="17:144">
      <c r="Q436"/>
      <c r="R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EN436"/>
    </row>
    <row r="437" spans="17:144">
      <c r="Q437"/>
      <c r="R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EN437"/>
    </row>
    <row r="438" spans="17:144">
      <c r="Q438"/>
      <c r="R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EN438"/>
    </row>
    <row r="439" spans="17:144">
      <c r="Q439"/>
      <c r="R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EN439"/>
    </row>
    <row r="440" spans="17:144">
      <c r="Q440"/>
      <c r="R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EN440"/>
    </row>
    <row r="441" spans="17:144">
      <c r="Q441"/>
      <c r="R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EN441"/>
    </row>
    <row r="442" spans="17:144">
      <c r="Q442"/>
      <c r="R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EN442"/>
    </row>
    <row r="443" spans="17:144">
      <c r="Q443"/>
      <c r="R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EN443"/>
    </row>
    <row r="444" spans="17:144">
      <c r="Q444"/>
      <c r="R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EN444"/>
    </row>
    <row r="445" spans="17:144">
      <c r="Q445"/>
      <c r="R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EN445"/>
    </row>
    <row r="446" spans="17:144">
      <c r="Q446"/>
      <c r="R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EN446"/>
    </row>
    <row r="447" spans="17:144">
      <c r="Q447"/>
      <c r="R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EN447"/>
    </row>
    <row r="448" spans="17:144">
      <c r="Q448"/>
      <c r="R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EN448"/>
    </row>
    <row r="449" spans="17:144">
      <c r="Q449"/>
      <c r="R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EN449"/>
    </row>
    <row r="450" spans="17:144">
      <c r="Q450"/>
      <c r="R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EN450"/>
    </row>
    <row r="451" spans="17:144">
      <c r="Q451"/>
      <c r="R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EN451"/>
    </row>
    <row r="452" spans="17:144">
      <c r="Q452"/>
      <c r="R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EN452"/>
    </row>
    <row r="453" spans="17:144">
      <c r="Q453"/>
      <c r="R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EN453"/>
    </row>
    <row r="454" spans="17:144">
      <c r="Q454"/>
      <c r="R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EN454"/>
    </row>
    <row r="455" spans="17:144">
      <c r="Q455"/>
      <c r="R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EN455"/>
    </row>
    <row r="456" spans="17:144">
      <c r="Q456"/>
      <c r="R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EN456"/>
    </row>
    <row r="457" spans="17:144">
      <c r="Q457"/>
      <c r="R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EN457"/>
    </row>
    <row r="458" spans="17:144">
      <c r="Q458"/>
      <c r="R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EN458"/>
    </row>
    <row r="459" spans="17:144">
      <c r="Q459"/>
      <c r="R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EN459"/>
    </row>
    <row r="460" spans="17:144">
      <c r="Q460"/>
      <c r="R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EN460"/>
    </row>
    <row r="461" spans="17:144">
      <c r="Q461"/>
      <c r="R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EN461"/>
    </row>
    <row r="462" spans="17:144">
      <c r="Q462"/>
      <c r="R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EN462"/>
    </row>
    <row r="463" spans="17:144">
      <c r="Q463"/>
      <c r="R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EN463"/>
    </row>
    <row r="464" spans="17:144">
      <c r="Q464"/>
      <c r="R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EN464"/>
    </row>
    <row r="465" spans="17:144">
      <c r="Q465"/>
      <c r="R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EN465"/>
    </row>
    <row r="466" spans="17:144">
      <c r="Q466"/>
      <c r="R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EN466"/>
    </row>
    <row r="467" spans="17:144">
      <c r="Q467"/>
      <c r="R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EN467"/>
    </row>
    <row r="468" spans="17:144">
      <c r="Q468"/>
      <c r="R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EN468"/>
    </row>
    <row r="469" spans="17:144">
      <c r="Q469"/>
      <c r="R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EN469"/>
    </row>
    <row r="470" spans="17:144">
      <c r="Q470"/>
      <c r="R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EN470"/>
    </row>
    <row r="471" spans="17:144">
      <c r="Q471"/>
      <c r="R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EN471"/>
    </row>
    <row r="472" spans="17:144">
      <c r="Q472"/>
      <c r="R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EN472"/>
    </row>
    <row r="473" spans="17:144">
      <c r="Q473"/>
      <c r="R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EN473"/>
    </row>
    <row r="474" spans="17:144">
      <c r="Q474"/>
      <c r="R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EN474"/>
    </row>
    <row r="475" spans="17:144">
      <c r="Q475"/>
      <c r="R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EN475"/>
    </row>
    <row r="476" spans="17:144">
      <c r="Q476"/>
      <c r="R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EN476"/>
    </row>
    <row r="477" spans="17:144">
      <c r="Q477"/>
      <c r="R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EN477"/>
    </row>
    <row r="478" spans="17:144">
      <c r="Q478"/>
      <c r="R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EN478"/>
    </row>
    <row r="479" spans="17:144">
      <c r="Q479"/>
      <c r="R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EN479"/>
    </row>
    <row r="480" spans="17:144">
      <c r="Q480"/>
      <c r="R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EN480"/>
    </row>
    <row r="481" spans="17:144">
      <c r="Q481"/>
      <c r="R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EN481"/>
    </row>
    <row r="482" spans="17:144">
      <c r="Q482"/>
      <c r="R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EN482"/>
    </row>
    <row r="483" spans="17:144">
      <c r="Q483"/>
      <c r="R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EN483"/>
    </row>
    <row r="484" spans="17:144">
      <c r="Q484"/>
      <c r="R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EN484"/>
    </row>
    <row r="485" spans="17:144">
      <c r="Q485"/>
      <c r="R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EN485"/>
    </row>
    <row r="486" spans="17:144">
      <c r="Q486"/>
      <c r="R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EN486"/>
    </row>
    <row r="487" spans="17:144">
      <c r="Q487"/>
      <c r="R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EN487"/>
    </row>
    <row r="488" spans="17:144">
      <c r="Q488"/>
      <c r="R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EN488"/>
    </row>
    <row r="489" spans="17:144">
      <c r="Q489"/>
      <c r="R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EN489"/>
    </row>
    <row r="490" spans="17:144">
      <c r="Q490"/>
      <c r="R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EN490"/>
    </row>
    <row r="491" spans="17:144">
      <c r="Q491"/>
      <c r="R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EN491"/>
    </row>
    <row r="492" spans="17:144">
      <c r="Q492"/>
      <c r="R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EN492"/>
    </row>
    <row r="493" spans="17:144">
      <c r="Q493"/>
      <c r="R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EN493"/>
    </row>
    <row r="494" spans="17:144">
      <c r="Q494"/>
      <c r="R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EN494"/>
    </row>
    <row r="495" spans="17:144">
      <c r="Q495"/>
      <c r="R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EN495"/>
    </row>
    <row r="496" spans="17:144">
      <c r="Q496"/>
      <c r="R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EN496"/>
    </row>
    <row r="497" spans="17:144">
      <c r="Q497"/>
      <c r="R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EN497"/>
    </row>
    <row r="498" spans="17:144">
      <c r="Q498"/>
      <c r="R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EN498"/>
    </row>
    <row r="499" spans="17:144">
      <c r="Q499"/>
      <c r="R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EN499"/>
    </row>
    <row r="500" spans="17:144">
      <c r="Q500"/>
      <c r="R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EN500"/>
    </row>
    <row r="501" spans="17:144">
      <c r="Q501"/>
      <c r="R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EN501"/>
    </row>
    <row r="502" spans="17:144">
      <c r="Q502"/>
      <c r="R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EN502"/>
    </row>
    <row r="503" spans="17:144">
      <c r="Q503"/>
      <c r="R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EN503"/>
    </row>
    <row r="504" spans="17:144">
      <c r="Q504"/>
      <c r="R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EN504"/>
    </row>
    <row r="505" spans="17:144">
      <c r="Q505"/>
      <c r="R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EN505"/>
    </row>
    <row r="506" spans="17:144">
      <c r="Q506"/>
      <c r="R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EN506"/>
    </row>
    <row r="507" spans="17:144">
      <c r="Q507"/>
      <c r="R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EN507"/>
    </row>
    <row r="508" spans="17:144">
      <c r="Q508"/>
      <c r="R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EN508"/>
    </row>
    <row r="509" spans="17:144">
      <c r="Q509"/>
      <c r="R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EN509"/>
    </row>
    <row r="510" spans="17:144">
      <c r="Q510"/>
      <c r="R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EN510"/>
    </row>
    <row r="511" spans="17:144">
      <c r="Q511"/>
      <c r="R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EN511"/>
    </row>
    <row r="512" spans="17:144">
      <c r="Q512"/>
      <c r="R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EN512"/>
    </row>
    <row r="513" spans="17:144">
      <c r="Q513"/>
      <c r="R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EN513"/>
    </row>
    <row r="514" spans="17:144">
      <c r="Q514"/>
      <c r="R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EN514"/>
    </row>
    <row r="515" spans="17:144">
      <c r="Q515"/>
      <c r="R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EN515"/>
    </row>
    <row r="516" spans="17:144">
      <c r="Q516"/>
      <c r="R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EN516"/>
    </row>
    <row r="517" spans="17:144">
      <c r="Q517"/>
      <c r="R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EN517"/>
    </row>
    <row r="518" spans="17:144">
      <c r="Q518"/>
      <c r="R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EN518"/>
    </row>
    <row r="519" spans="17:144">
      <c r="Q519"/>
      <c r="R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EN519"/>
    </row>
    <row r="520" spans="17:144">
      <c r="Q520"/>
      <c r="R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EN520"/>
    </row>
    <row r="521" spans="17:144">
      <c r="Q521"/>
      <c r="R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EN521"/>
    </row>
    <row r="522" spans="17:144">
      <c r="Q522"/>
      <c r="R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EN522"/>
    </row>
    <row r="523" spans="17:144">
      <c r="Q523"/>
      <c r="R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EN523"/>
    </row>
    <row r="524" spans="17:144">
      <c r="Q524"/>
      <c r="R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EN524"/>
    </row>
    <row r="525" spans="17:144">
      <c r="Q525"/>
      <c r="R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EN525"/>
    </row>
    <row r="526" spans="17:144">
      <c r="Q526"/>
      <c r="R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EN526"/>
    </row>
    <row r="527" spans="17:144">
      <c r="Q527"/>
      <c r="R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EN527"/>
    </row>
    <row r="528" spans="17:144">
      <c r="Q528"/>
      <c r="R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EN528"/>
    </row>
    <row r="529" spans="17:144">
      <c r="Q529"/>
      <c r="R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EN529"/>
    </row>
    <row r="530" spans="17:144">
      <c r="Q530"/>
      <c r="R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EN530"/>
    </row>
    <row r="531" spans="17:144">
      <c r="Q531"/>
      <c r="R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EN531"/>
    </row>
    <row r="532" spans="17:144">
      <c r="Q532"/>
      <c r="R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EN532"/>
    </row>
    <row r="533" spans="17:144">
      <c r="Q533"/>
      <c r="R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EN533"/>
    </row>
    <row r="534" spans="17:144">
      <c r="Q534"/>
      <c r="R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EN534"/>
    </row>
    <row r="535" spans="17:144">
      <c r="Q535"/>
      <c r="R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EN535"/>
    </row>
    <row r="536" spans="17:144">
      <c r="Q536"/>
      <c r="R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EN536"/>
    </row>
    <row r="537" spans="17:144">
      <c r="Q537"/>
      <c r="R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EN537"/>
    </row>
    <row r="538" spans="17:144">
      <c r="Q538"/>
      <c r="R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EN538"/>
    </row>
    <row r="539" spans="17:144">
      <c r="Q539"/>
      <c r="R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EN539"/>
    </row>
    <row r="540" spans="17:144">
      <c r="Q540"/>
      <c r="R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EN540"/>
    </row>
    <row r="541" spans="17:144">
      <c r="Q541"/>
      <c r="R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EN541"/>
    </row>
    <row r="542" spans="17:144">
      <c r="Q542"/>
      <c r="R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EN542"/>
    </row>
    <row r="543" spans="17:144">
      <c r="Q543"/>
      <c r="R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EN543"/>
    </row>
    <row r="544" spans="17:144">
      <c r="Q544"/>
      <c r="R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EN544"/>
    </row>
    <row r="545" spans="17:144">
      <c r="Q545"/>
      <c r="R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EN545"/>
    </row>
    <row r="546" spans="17:144">
      <c r="Q546"/>
      <c r="R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EN546"/>
    </row>
    <row r="547" spans="17:144">
      <c r="Q547"/>
      <c r="R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EN547"/>
    </row>
    <row r="548" spans="17:144">
      <c r="Q548"/>
      <c r="R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EN548"/>
    </row>
    <row r="549" spans="17:144">
      <c r="Q549"/>
      <c r="R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EN549"/>
    </row>
    <row r="550" spans="17:144">
      <c r="Q550"/>
      <c r="R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EN550"/>
    </row>
    <row r="551" spans="17:144">
      <c r="Q551"/>
      <c r="R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EN551"/>
    </row>
    <row r="552" spans="17:144">
      <c r="Q552"/>
      <c r="R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EN552"/>
    </row>
    <row r="553" spans="17:144">
      <c r="Q553"/>
      <c r="R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EN553"/>
    </row>
    <row r="554" spans="17:144">
      <c r="Q554"/>
      <c r="R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EN554"/>
    </row>
    <row r="555" spans="17:144">
      <c r="Q555"/>
      <c r="R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EN555"/>
    </row>
    <row r="556" spans="17:144">
      <c r="Q556"/>
      <c r="R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EN556"/>
    </row>
    <row r="557" spans="17:144">
      <c r="Q557"/>
      <c r="R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EN557"/>
    </row>
    <row r="558" spans="17:144">
      <c r="Q558"/>
      <c r="R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EN558"/>
    </row>
    <row r="559" spans="17:144">
      <c r="Q559"/>
      <c r="R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EN559"/>
    </row>
    <row r="560" spans="17:144">
      <c r="Q560"/>
      <c r="R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EN560"/>
    </row>
    <row r="561" spans="17:144">
      <c r="Q561"/>
      <c r="R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EN561"/>
    </row>
    <row r="562" spans="17:144">
      <c r="Q562"/>
      <c r="R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EN562"/>
    </row>
    <row r="563" spans="17:144">
      <c r="Q563"/>
      <c r="R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EN563"/>
    </row>
    <row r="564" spans="17:144">
      <c r="Q564"/>
      <c r="R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EN564"/>
    </row>
    <row r="565" spans="17:144">
      <c r="Q565"/>
      <c r="R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EN565"/>
    </row>
    <row r="566" spans="17:144">
      <c r="Q566"/>
      <c r="R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EN566"/>
    </row>
    <row r="567" spans="17:144">
      <c r="Q567"/>
      <c r="R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EN567"/>
    </row>
    <row r="568" spans="17:144">
      <c r="Q568"/>
      <c r="R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EN568"/>
    </row>
    <row r="569" spans="17:144">
      <c r="Q569"/>
      <c r="R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EN569"/>
    </row>
    <row r="570" spans="17:144">
      <c r="Q570"/>
      <c r="R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EN570"/>
    </row>
    <row r="571" spans="17:144">
      <c r="Q571"/>
      <c r="R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EN571"/>
    </row>
    <row r="572" spans="17:144">
      <c r="Q572"/>
      <c r="R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EN572"/>
    </row>
    <row r="573" spans="17:144">
      <c r="Q573"/>
      <c r="R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EN573"/>
    </row>
    <row r="574" spans="17:144">
      <c r="Q574"/>
      <c r="R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EN574"/>
    </row>
    <row r="575" spans="17:144">
      <c r="Q575"/>
      <c r="R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EN575"/>
    </row>
    <row r="576" spans="17:144">
      <c r="Q576"/>
      <c r="R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EN576"/>
    </row>
    <row r="577" spans="17:144">
      <c r="Q577"/>
      <c r="R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EN577"/>
    </row>
    <row r="578" spans="17:144">
      <c r="Q578"/>
      <c r="R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EN578"/>
    </row>
    <row r="579" spans="17:144">
      <c r="Q579"/>
      <c r="R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EN579"/>
    </row>
    <row r="580" spans="17:144">
      <c r="Q580"/>
      <c r="R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EN580"/>
    </row>
    <row r="581" spans="17:144">
      <c r="Q581"/>
      <c r="R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EN581"/>
    </row>
    <row r="582" spans="17:144">
      <c r="Q582"/>
      <c r="R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EN582"/>
    </row>
    <row r="583" spans="17:144">
      <c r="Q583"/>
      <c r="R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EN583"/>
    </row>
    <row r="584" spans="17:144">
      <c r="Q584"/>
      <c r="R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EN584"/>
    </row>
    <row r="585" spans="17:144">
      <c r="Q585"/>
      <c r="R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EN585"/>
    </row>
    <row r="586" spans="17:144">
      <c r="Q586"/>
      <c r="R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EN586"/>
    </row>
    <row r="587" spans="17:144">
      <c r="Q587"/>
      <c r="R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EN587"/>
    </row>
    <row r="588" spans="17:144">
      <c r="Q588"/>
      <c r="R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EN588"/>
    </row>
    <row r="589" spans="17:144">
      <c r="Q589"/>
      <c r="R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EN589"/>
    </row>
    <row r="590" spans="17:144">
      <c r="Q590"/>
      <c r="R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EN590"/>
    </row>
    <row r="591" spans="17:144">
      <c r="Q591"/>
      <c r="R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EN591"/>
    </row>
    <row r="592" spans="17:144">
      <c r="Q592"/>
      <c r="R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EN592"/>
    </row>
    <row r="593" spans="17:144">
      <c r="Q593"/>
      <c r="R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EN593"/>
    </row>
    <row r="594" spans="17:144">
      <c r="Q594"/>
      <c r="R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EN594"/>
    </row>
    <row r="595" spans="17:144">
      <c r="Q595"/>
      <c r="R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EN595"/>
    </row>
    <row r="596" spans="17:144">
      <c r="Q596"/>
      <c r="R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EN596"/>
    </row>
    <row r="597" spans="17:144">
      <c r="Q597"/>
      <c r="R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EN597"/>
    </row>
    <row r="598" spans="17:144">
      <c r="Q598"/>
      <c r="R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EN598"/>
    </row>
    <row r="599" spans="17:144">
      <c r="Q599"/>
      <c r="R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EN599"/>
    </row>
    <row r="600" spans="17:144">
      <c r="Q600"/>
      <c r="R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EN600"/>
    </row>
    <row r="601" spans="17:144">
      <c r="Q601"/>
      <c r="R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EN601"/>
    </row>
    <row r="602" spans="17:144">
      <c r="Q602"/>
      <c r="R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EN602"/>
    </row>
    <row r="603" spans="17:144">
      <c r="Q603"/>
      <c r="R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EN603"/>
    </row>
    <row r="604" spans="17:144">
      <c r="Q604"/>
      <c r="R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EN604"/>
    </row>
    <row r="605" spans="17:144">
      <c r="Q605"/>
      <c r="R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EN605"/>
    </row>
    <row r="606" spans="17:144">
      <c r="Q606"/>
      <c r="R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EN606"/>
    </row>
    <row r="607" spans="17:144">
      <c r="Q607"/>
      <c r="R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EN607"/>
    </row>
    <row r="608" spans="17:144">
      <c r="Q608"/>
      <c r="R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EN608"/>
    </row>
    <row r="609" spans="17:144">
      <c r="Q609"/>
      <c r="R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EN609"/>
    </row>
    <row r="610" spans="17:144">
      <c r="Q610"/>
      <c r="R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EN610"/>
    </row>
    <row r="611" spans="17:144">
      <c r="Q611"/>
      <c r="R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EN611"/>
    </row>
    <row r="612" spans="17:144">
      <c r="Q612"/>
      <c r="R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EN612"/>
    </row>
    <row r="613" spans="17:144">
      <c r="Q613"/>
      <c r="R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EN613"/>
    </row>
    <row r="614" spans="17:144">
      <c r="Q614"/>
      <c r="R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EN614"/>
    </row>
    <row r="615" spans="17:144">
      <c r="Q615"/>
      <c r="R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EN615"/>
    </row>
    <row r="616" spans="17:144">
      <c r="Q616"/>
      <c r="R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EN616"/>
    </row>
    <row r="617" spans="17:144">
      <c r="Q617"/>
      <c r="R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EN617"/>
    </row>
    <row r="618" spans="17:144">
      <c r="Q618"/>
      <c r="R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EN618"/>
    </row>
    <row r="619" spans="17:144">
      <c r="Q619"/>
      <c r="R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EN619"/>
    </row>
    <row r="620" spans="17:144">
      <c r="Q620"/>
      <c r="R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EN620"/>
    </row>
    <row r="621" spans="17:144">
      <c r="Q621"/>
      <c r="R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EN621"/>
    </row>
    <row r="622" spans="17:144">
      <c r="Q622"/>
      <c r="R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EN622"/>
    </row>
    <row r="623" spans="17:144">
      <c r="Q623"/>
      <c r="R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EN623"/>
    </row>
    <row r="624" spans="17:144">
      <c r="Q624"/>
      <c r="R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EN624"/>
    </row>
    <row r="625" spans="17:144">
      <c r="Q625"/>
      <c r="R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EN625"/>
    </row>
    <row r="626" spans="17:144">
      <c r="Q626"/>
      <c r="R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EN626"/>
    </row>
    <row r="627" spans="17:144">
      <c r="Q627"/>
      <c r="R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EN627"/>
    </row>
    <row r="628" spans="17:144">
      <c r="Q628"/>
      <c r="R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EN628"/>
    </row>
    <row r="629" spans="17:144">
      <c r="Q629"/>
      <c r="R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EN629"/>
    </row>
    <row r="630" spans="17:144">
      <c r="Q630"/>
      <c r="R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EN630"/>
    </row>
    <row r="631" spans="17:144">
      <c r="Q631"/>
      <c r="R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EN631"/>
    </row>
    <row r="632" spans="17:144">
      <c r="Q632"/>
      <c r="R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EN632"/>
    </row>
    <row r="633" spans="17:144">
      <c r="Q633"/>
      <c r="R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EN633"/>
    </row>
    <row r="634" spans="17:144">
      <c r="Q634"/>
      <c r="R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EN634"/>
    </row>
    <row r="635" spans="17:144">
      <c r="Q635"/>
      <c r="R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EN635"/>
    </row>
    <row r="636" spans="17:144">
      <c r="Q636"/>
      <c r="R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EN636"/>
    </row>
    <row r="637" spans="17:144">
      <c r="Q637"/>
      <c r="R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EN637"/>
    </row>
    <row r="638" spans="17:144">
      <c r="Q638"/>
      <c r="R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EN638"/>
    </row>
    <row r="639" spans="17:144">
      <c r="Q639"/>
      <c r="R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EN639"/>
    </row>
    <row r="640" spans="17:144">
      <c r="Q640"/>
      <c r="R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EN640"/>
    </row>
    <row r="641" spans="17:144">
      <c r="Q641"/>
      <c r="R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EN641"/>
    </row>
    <row r="642" spans="17:144">
      <c r="Q642"/>
      <c r="R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EN642"/>
    </row>
    <row r="643" spans="17:144">
      <c r="Q643"/>
      <c r="R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EN643"/>
    </row>
    <row r="644" spans="17:144">
      <c r="Q644"/>
      <c r="R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EN644"/>
    </row>
    <row r="645" spans="17:144">
      <c r="Q645"/>
      <c r="R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EN645"/>
    </row>
    <row r="646" spans="17:144">
      <c r="Q646"/>
      <c r="R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EN646"/>
    </row>
    <row r="647" spans="17:144">
      <c r="Q647"/>
      <c r="R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EN647"/>
    </row>
    <row r="648" spans="17:144">
      <c r="Q648"/>
      <c r="R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EN648"/>
    </row>
    <row r="649" spans="17:144">
      <c r="Q649"/>
      <c r="R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EN649"/>
    </row>
    <row r="650" spans="17:144">
      <c r="Q650"/>
      <c r="R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EN650"/>
    </row>
    <row r="651" spans="17:144">
      <c r="Q651"/>
      <c r="R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EN651"/>
    </row>
    <row r="652" spans="17:144">
      <c r="Q652"/>
      <c r="R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EN652"/>
    </row>
    <row r="653" spans="17:144">
      <c r="Q653"/>
      <c r="R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EN653"/>
    </row>
    <row r="654" spans="17:144">
      <c r="Q654"/>
      <c r="R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EN654"/>
    </row>
    <row r="655" spans="17:144">
      <c r="Q655"/>
      <c r="R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EN655"/>
    </row>
    <row r="656" spans="17:144">
      <c r="Q656"/>
      <c r="R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EN656"/>
    </row>
    <row r="657" spans="17:144">
      <c r="Q657"/>
      <c r="R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EN657"/>
    </row>
    <row r="658" spans="17:144">
      <c r="Q658"/>
      <c r="R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EN658"/>
    </row>
    <row r="659" spans="17:144">
      <c r="Q659"/>
      <c r="R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EN659"/>
    </row>
    <row r="660" spans="17:144">
      <c r="Q660"/>
      <c r="R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EN660"/>
    </row>
    <row r="661" spans="17:144">
      <c r="Q661"/>
      <c r="R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EN661"/>
    </row>
    <row r="662" spans="17:144">
      <c r="Q662"/>
      <c r="R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EN662"/>
    </row>
    <row r="663" spans="17:144">
      <c r="Q663"/>
      <c r="R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EN663"/>
    </row>
    <row r="664" spans="17:144">
      <c r="Q664"/>
      <c r="R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EN664"/>
    </row>
    <row r="665" spans="17:144">
      <c r="Q665"/>
      <c r="R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EN665"/>
    </row>
    <row r="666" spans="17:144">
      <c r="Q666"/>
      <c r="R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EN666"/>
    </row>
    <row r="667" spans="17:144">
      <c r="Q667"/>
      <c r="R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EN667"/>
    </row>
    <row r="668" spans="17:144">
      <c r="Q668"/>
      <c r="R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EN668"/>
    </row>
    <row r="669" spans="17:144">
      <c r="Q669"/>
      <c r="R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EN669"/>
    </row>
    <row r="670" spans="17:144">
      <c r="Q670"/>
      <c r="R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EN670"/>
    </row>
    <row r="671" spans="17:144">
      <c r="Q671"/>
      <c r="R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EN671"/>
    </row>
    <row r="672" spans="17:144">
      <c r="Q672"/>
      <c r="R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EN672"/>
    </row>
    <row r="673" spans="17:144">
      <c r="Q673"/>
      <c r="R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EN673"/>
    </row>
    <row r="674" spans="17:144">
      <c r="Q674"/>
      <c r="R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EN674"/>
    </row>
    <row r="675" spans="17:144">
      <c r="Q675"/>
      <c r="R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EN675"/>
    </row>
    <row r="676" spans="17:144">
      <c r="Q676"/>
      <c r="R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EN676"/>
    </row>
    <row r="677" spans="17:144">
      <c r="Q677"/>
      <c r="R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EN677"/>
    </row>
    <row r="678" spans="17:144">
      <c r="Q678"/>
      <c r="R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EN678"/>
    </row>
    <row r="679" spans="17:144">
      <c r="Q679"/>
      <c r="R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EN679"/>
    </row>
    <row r="680" spans="17:144">
      <c r="Q680"/>
      <c r="R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EN680"/>
    </row>
    <row r="681" spans="17:144">
      <c r="Q681"/>
      <c r="R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EN681"/>
    </row>
    <row r="682" spans="17:144">
      <c r="Q682"/>
      <c r="R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EN682"/>
    </row>
    <row r="683" spans="17:144">
      <c r="Q683"/>
      <c r="R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EN683"/>
    </row>
    <row r="684" spans="17:144">
      <c r="Q684"/>
      <c r="R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EN684"/>
    </row>
    <row r="685" spans="17:144">
      <c r="Q685"/>
      <c r="R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EN685"/>
    </row>
    <row r="686" spans="17:144">
      <c r="Q686"/>
      <c r="R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EN686"/>
    </row>
    <row r="687" spans="17:144">
      <c r="Q687"/>
      <c r="R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EN687"/>
    </row>
    <row r="688" spans="17:144">
      <c r="Q688"/>
      <c r="R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EN688"/>
    </row>
    <row r="689" spans="17:144">
      <c r="Q689"/>
      <c r="R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EN689"/>
    </row>
    <row r="690" spans="17:144">
      <c r="Q690"/>
      <c r="R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EN690"/>
    </row>
    <row r="691" spans="17:144">
      <c r="Q691"/>
      <c r="R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EN691"/>
    </row>
    <row r="692" spans="17:144">
      <c r="Q692"/>
      <c r="R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EN692"/>
    </row>
    <row r="693" spans="17:144">
      <c r="Q693"/>
      <c r="R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EN693"/>
    </row>
    <row r="694" spans="17:144">
      <c r="Q694"/>
      <c r="R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EN694"/>
    </row>
    <row r="695" spans="17:144">
      <c r="Q695"/>
      <c r="R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EN695"/>
    </row>
    <row r="696" spans="17:144">
      <c r="Q696"/>
      <c r="R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EN696"/>
    </row>
    <row r="697" spans="17:144">
      <c r="Q697"/>
      <c r="R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EN697"/>
    </row>
    <row r="698" spans="17:144">
      <c r="Q698"/>
      <c r="R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EN698"/>
    </row>
    <row r="699" spans="17:144">
      <c r="Q699"/>
      <c r="R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EN699"/>
    </row>
    <row r="700" spans="17:144">
      <c r="Q700"/>
      <c r="R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EN700"/>
    </row>
    <row r="701" spans="17:144">
      <c r="Q701"/>
      <c r="R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EN701"/>
    </row>
    <row r="702" spans="17:144">
      <c r="Q702"/>
      <c r="R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EN702"/>
    </row>
    <row r="703" spans="17:144">
      <c r="Q703"/>
      <c r="R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EN703"/>
    </row>
    <row r="704" spans="17:144">
      <c r="Q704"/>
      <c r="R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EN704"/>
    </row>
    <row r="705" spans="17:144">
      <c r="Q705"/>
      <c r="R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EN705"/>
    </row>
    <row r="706" spans="17:144">
      <c r="Q706"/>
      <c r="R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EN706"/>
    </row>
    <row r="707" spans="17:144">
      <c r="Q707"/>
      <c r="R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EN707"/>
    </row>
    <row r="708" spans="17:144">
      <c r="Q708"/>
      <c r="R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EN708"/>
    </row>
    <row r="709" spans="17:144">
      <c r="Q709"/>
      <c r="R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EN709"/>
    </row>
    <row r="710" spans="17:144">
      <c r="Q710"/>
      <c r="R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EN710"/>
    </row>
    <row r="711" spans="17:144">
      <c r="Q711"/>
      <c r="R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EN711"/>
    </row>
    <row r="712" spans="17:144">
      <c r="Q712"/>
      <c r="R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EN712"/>
    </row>
    <row r="713" spans="17:144">
      <c r="Q713"/>
      <c r="R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EN713"/>
    </row>
    <row r="714" spans="17:144">
      <c r="Q714"/>
      <c r="R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EN714"/>
    </row>
    <row r="715" spans="17:144">
      <c r="Q715"/>
      <c r="R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EN715"/>
    </row>
    <row r="716" spans="17:144">
      <c r="Q716"/>
      <c r="R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EN716"/>
    </row>
    <row r="717" spans="17:144">
      <c r="Q717"/>
      <c r="R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EN717"/>
    </row>
    <row r="718" spans="17:144">
      <c r="Q718"/>
      <c r="R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EN718"/>
    </row>
    <row r="719" spans="17:144">
      <c r="Q719"/>
      <c r="R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EN719"/>
    </row>
    <row r="720" spans="17:144">
      <c r="Q720"/>
      <c r="R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EN720"/>
    </row>
    <row r="721" spans="17:144">
      <c r="Q721"/>
      <c r="R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EN721"/>
    </row>
    <row r="722" spans="17:144">
      <c r="Q722"/>
      <c r="R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EN722"/>
    </row>
    <row r="723" spans="17:144">
      <c r="Q723"/>
      <c r="R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EN723"/>
    </row>
    <row r="724" spans="17:144">
      <c r="Q724"/>
      <c r="R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EN724"/>
    </row>
    <row r="725" spans="17:144">
      <c r="Q725"/>
      <c r="R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EN725"/>
    </row>
    <row r="726" spans="17:144">
      <c r="Q726"/>
      <c r="R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EN726"/>
    </row>
    <row r="727" spans="17:144">
      <c r="Q727"/>
      <c r="R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EN727"/>
    </row>
    <row r="728" spans="17:144">
      <c r="Q728"/>
      <c r="R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EN728"/>
    </row>
    <row r="729" spans="17:144">
      <c r="Q729"/>
      <c r="R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EN729"/>
    </row>
    <row r="730" spans="17:144">
      <c r="Q730"/>
      <c r="R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EN730"/>
    </row>
    <row r="731" spans="17:144">
      <c r="Q731"/>
      <c r="R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EN731"/>
    </row>
    <row r="732" spans="17:144">
      <c r="Q732"/>
      <c r="R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EN732"/>
    </row>
    <row r="733" spans="17:144">
      <c r="Q733"/>
      <c r="R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EN733"/>
    </row>
    <row r="734" spans="17:144">
      <c r="Q734"/>
      <c r="R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EN734"/>
    </row>
    <row r="735" spans="17:144">
      <c r="Q735"/>
      <c r="R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EN735"/>
    </row>
    <row r="736" spans="17:144">
      <c r="Q736"/>
      <c r="R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EN736"/>
    </row>
    <row r="737" spans="17:144">
      <c r="Q737"/>
      <c r="R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EN737"/>
    </row>
    <row r="738" spans="17:144">
      <c r="Q738"/>
      <c r="R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EN738"/>
    </row>
    <row r="739" spans="17:144">
      <c r="Q739"/>
      <c r="R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EN739"/>
    </row>
    <row r="740" spans="17:144">
      <c r="Q740"/>
      <c r="R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EN740"/>
    </row>
    <row r="741" spans="17:144">
      <c r="Q741"/>
      <c r="R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EN741"/>
    </row>
    <row r="742" spans="17:144">
      <c r="Q742"/>
      <c r="R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EN742"/>
    </row>
    <row r="743" spans="17:144">
      <c r="Q743"/>
      <c r="R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EN743"/>
    </row>
    <row r="744" spans="17:144">
      <c r="Q744"/>
      <c r="R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EN744"/>
    </row>
    <row r="745" spans="17:144">
      <c r="Q745"/>
      <c r="R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EN745"/>
    </row>
    <row r="746" spans="17:144">
      <c r="Q746"/>
      <c r="R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EN746"/>
    </row>
    <row r="747" spans="17:144">
      <c r="Q747"/>
      <c r="R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EN747"/>
    </row>
    <row r="748" spans="17:144">
      <c r="Q748"/>
      <c r="R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EN748"/>
    </row>
    <row r="749" spans="17:144">
      <c r="Q749"/>
      <c r="R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EN749"/>
    </row>
    <row r="750" spans="17:144">
      <c r="Q750"/>
      <c r="R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EN750"/>
    </row>
    <row r="751" spans="17:144">
      <c r="Q751"/>
      <c r="R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EN751"/>
    </row>
    <row r="752" spans="17:144">
      <c r="Q752"/>
      <c r="R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EN752"/>
    </row>
    <row r="753" spans="17:144">
      <c r="Q753"/>
      <c r="R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EN753"/>
    </row>
    <row r="754" spans="17:144">
      <c r="Q754"/>
      <c r="R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EN754"/>
    </row>
    <row r="755" spans="17:144">
      <c r="Q755"/>
      <c r="R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EN755"/>
    </row>
    <row r="756" spans="17:144">
      <c r="Q756"/>
      <c r="R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EN756"/>
    </row>
    <row r="757" spans="17:144">
      <c r="Q757"/>
      <c r="R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EN757"/>
    </row>
    <row r="758" spans="17:144">
      <c r="Q758"/>
      <c r="R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EN758"/>
    </row>
    <row r="759" spans="17:144">
      <c r="Q759"/>
      <c r="R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EN759"/>
    </row>
    <row r="760" spans="17:144">
      <c r="Q760"/>
      <c r="R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EN760"/>
    </row>
    <row r="761" spans="17:144">
      <c r="Q761"/>
      <c r="R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EN761"/>
    </row>
    <row r="762" spans="17:144">
      <c r="Q762"/>
      <c r="R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EN762"/>
    </row>
    <row r="763" spans="17:144">
      <c r="Q763"/>
      <c r="R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EN763"/>
    </row>
    <row r="764" spans="17:144">
      <c r="Q764"/>
      <c r="R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EN764"/>
    </row>
    <row r="765" spans="17:144">
      <c r="Q765"/>
      <c r="R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EN765"/>
    </row>
    <row r="766" spans="17:144">
      <c r="Q766"/>
      <c r="R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EN766"/>
    </row>
    <row r="767" spans="17:144">
      <c r="Q767"/>
      <c r="R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EN767"/>
    </row>
    <row r="768" spans="17:144">
      <c r="Q768"/>
      <c r="R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EN768"/>
    </row>
    <row r="769" spans="17:144">
      <c r="Q769"/>
      <c r="R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EN769"/>
    </row>
    <row r="770" spans="17:144">
      <c r="Q770"/>
      <c r="R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EN770"/>
    </row>
    <row r="771" spans="17:144">
      <c r="Q771"/>
      <c r="R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EN771"/>
    </row>
    <row r="772" spans="17:144">
      <c r="Q772"/>
      <c r="R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EN772"/>
    </row>
    <row r="773" spans="17:144">
      <c r="Q773"/>
      <c r="R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EN773"/>
    </row>
    <row r="774" spans="17:144">
      <c r="Q774"/>
      <c r="R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EN774"/>
    </row>
    <row r="775" spans="17:144">
      <c r="Q775"/>
      <c r="R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EN775"/>
    </row>
    <row r="776" spans="17:144">
      <c r="Q776"/>
      <c r="R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EN776"/>
    </row>
    <row r="777" spans="17:144">
      <c r="Q777"/>
      <c r="R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EN777"/>
    </row>
    <row r="778" spans="17:144">
      <c r="Q778"/>
      <c r="R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EN778"/>
    </row>
    <row r="779" spans="17:144">
      <c r="Q779"/>
      <c r="R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EN779"/>
    </row>
    <row r="780" spans="17:144">
      <c r="Q780"/>
      <c r="R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EN780"/>
    </row>
    <row r="781" spans="17:144">
      <c r="Q781"/>
      <c r="R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EN781"/>
    </row>
    <row r="782" spans="17:144">
      <c r="Q782"/>
      <c r="R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EN782"/>
    </row>
    <row r="783" spans="17:144">
      <c r="Q783"/>
      <c r="R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EN783"/>
    </row>
    <row r="784" spans="17:144">
      <c r="Q784"/>
      <c r="R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EN784"/>
    </row>
    <row r="785" spans="17:144">
      <c r="Q785"/>
      <c r="R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EN785"/>
    </row>
    <row r="786" spans="17:144">
      <c r="Q786"/>
      <c r="R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EN786"/>
    </row>
    <row r="787" spans="17:144">
      <c r="Q787"/>
      <c r="R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EN787"/>
    </row>
    <row r="788" spans="17:144">
      <c r="Q788"/>
      <c r="R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EN788"/>
    </row>
    <row r="789" spans="17:144">
      <c r="Q789"/>
      <c r="R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EN789"/>
    </row>
    <row r="790" spans="17:144">
      <c r="Q790"/>
      <c r="R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EN790"/>
    </row>
    <row r="791" spans="17:144">
      <c r="Q791"/>
      <c r="R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EN791"/>
    </row>
    <row r="792" spans="17:144">
      <c r="Q792"/>
      <c r="R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EN792"/>
    </row>
    <row r="793" spans="17:144">
      <c r="Q793"/>
      <c r="R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EN793"/>
    </row>
    <row r="794" spans="17:144">
      <c r="Q794"/>
      <c r="R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EN794"/>
    </row>
    <row r="795" spans="17:144">
      <c r="Q795"/>
      <c r="R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EN795"/>
    </row>
    <row r="796" spans="17:144">
      <c r="Q796"/>
      <c r="R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EN796"/>
    </row>
    <row r="797" spans="17:144">
      <c r="Q797"/>
      <c r="R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EN797"/>
    </row>
    <row r="798" spans="17:144">
      <c r="Q798"/>
      <c r="R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EN798"/>
    </row>
    <row r="799" spans="17:144">
      <c r="Q799"/>
      <c r="R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EN799"/>
    </row>
    <row r="800" spans="17:144">
      <c r="Q800"/>
      <c r="R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EN800"/>
    </row>
    <row r="801" spans="17:144">
      <c r="Q801"/>
      <c r="R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EN801"/>
    </row>
    <row r="802" spans="17:144">
      <c r="Q802"/>
      <c r="R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EN802"/>
    </row>
    <row r="803" spans="17:144">
      <c r="Q803"/>
      <c r="R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EN803"/>
    </row>
    <row r="804" spans="17:144">
      <c r="Q804"/>
      <c r="R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EN804"/>
    </row>
    <row r="805" spans="17:144">
      <c r="Q805"/>
      <c r="R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EN805"/>
    </row>
    <row r="806" spans="17:144">
      <c r="Q806"/>
      <c r="R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EN806"/>
    </row>
    <row r="807" spans="17:144">
      <c r="Q807"/>
      <c r="R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EN807"/>
    </row>
    <row r="808" spans="17:144">
      <c r="Q808"/>
      <c r="R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EN808"/>
    </row>
    <row r="809" spans="17:144">
      <c r="Q809"/>
      <c r="R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EN809"/>
    </row>
    <row r="810" spans="17:144">
      <c r="Q810"/>
      <c r="R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EN810"/>
    </row>
    <row r="811" spans="17:144">
      <c r="Q811"/>
      <c r="R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EN811"/>
    </row>
    <row r="812" spans="17:144">
      <c r="Q812"/>
      <c r="R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EN812"/>
    </row>
    <row r="813" spans="17:144">
      <c r="Q813"/>
      <c r="R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EN813"/>
    </row>
    <row r="814" spans="17:144">
      <c r="Q814"/>
      <c r="R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EN814"/>
    </row>
    <row r="815" spans="17:144">
      <c r="Q815"/>
      <c r="R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EN815"/>
    </row>
    <row r="816" spans="17:144">
      <c r="Q816"/>
      <c r="R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EN816"/>
    </row>
    <row r="817" spans="17:144">
      <c r="Q817"/>
      <c r="R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EN817"/>
    </row>
    <row r="818" spans="17:144">
      <c r="Q818"/>
      <c r="R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EN818"/>
    </row>
    <row r="819" spans="17:144">
      <c r="Q819"/>
      <c r="R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EN819"/>
    </row>
    <row r="820" spans="17:144">
      <c r="Q820"/>
      <c r="R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EN820"/>
    </row>
    <row r="821" spans="17:144">
      <c r="Q821"/>
      <c r="R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EN821"/>
    </row>
    <row r="822" spans="17:144">
      <c r="Q822"/>
      <c r="R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EN822"/>
    </row>
    <row r="823" spans="17:144">
      <c r="Q823"/>
      <c r="R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EN823"/>
    </row>
    <row r="824" spans="17:144">
      <c r="Q824"/>
      <c r="R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EN824"/>
    </row>
    <row r="825" spans="17:144">
      <c r="Q825"/>
      <c r="R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EN825"/>
    </row>
    <row r="826" spans="17:144">
      <c r="Q826"/>
      <c r="R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EN826"/>
    </row>
    <row r="827" spans="17:144">
      <c r="Q827"/>
      <c r="R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EN827"/>
    </row>
    <row r="828" spans="17:144">
      <c r="Q828"/>
      <c r="R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EN828"/>
    </row>
    <row r="829" spans="17:144">
      <c r="Q829"/>
      <c r="R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EN829"/>
    </row>
    <row r="830" spans="17:144">
      <c r="Q830"/>
      <c r="R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EN830"/>
    </row>
    <row r="831" spans="17:144">
      <c r="Q831"/>
      <c r="R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EN831"/>
    </row>
    <row r="832" spans="17:144">
      <c r="Q832"/>
      <c r="R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EN832"/>
    </row>
    <row r="833" spans="17:144">
      <c r="Q833"/>
      <c r="R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EN833"/>
    </row>
    <row r="834" spans="17:144">
      <c r="Q834"/>
      <c r="R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EN834"/>
    </row>
    <row r="835" spans="17:144">
      <c r="Q835"/>
      <c r="R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EN835"/>
    </row>
    <row r="836" spans="17:144">
      <c r="Q836"/>
      <c r="R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EN836"/>
    </row>
    <row r="837" spans="17:144">
      <c r="Q837"/>
      <c r="R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EN837"/>
    </row>
    <row r="838" spans="17:144">
      <c r="Q838"/>
      <c r="R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EN838"/>
    </row>
    <row r="839" spans="17:144">
      <c r="Q839"/>
      <c r="R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EN839"/>
    </row>
    <row r="840" spans="17:144">
      <c r="Q840"/>
      <c r="R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EN840"/>
    </row>
    <row r="841" spans="17:144">
      <c r="Q841"/>
      <c r="R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EN841"/>
    </row>
    <row r="842" spans="17:144">
      <c r="Q842"/>
      <c r="R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EN842"/>
    </row>
    <row r="843" spans="17:144">
      <c r="Q843"/>
      <c r="R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EN843"/>
    </row>
    <row r="844" spans="17:144">
      <c r="Q844"/>
      <c r="R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EN844"/>
    </row>
    <row r="845" spans="17:144">
      <c r="Q845"/>
      <c r="R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EN845"/>
    </row>
    <row r="846" spans="17:144">
      <c r="Q846"/>
      <c r="R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EN846"/>
    </row>
    <row r="847" spans="17:144">
      <c r="Q847"/>
      <c r="R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EN847"/>
    </row>
    <row r="848" spans="17:144">
      <c r="Q848"/>
      <c r="R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EN848"/>
    </row>
    <row r="849" spans="17:144">
      <c r="Q849"/>
      <c r="R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EN849"/>
    </row>
    <row r="850" spans="17:144">
      <c r="Q850"/>
      <c r="R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EN850"/>
    </row>
    <row r="851" spans="17:144">
      <c r="Q851"/>
      <c r="R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EN851"/>
    </row>
    <row r="852" spans="17:144">
      <c r="Q852"/>
      <c r="R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EN852"/>
    </row>
    <row r="853" spans="17:144">
      <c r="Q853"/>
      <c r="R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EN853"/>
    </row>
    <row r="854" spans="17:144">
      <c r="Q854"/>
      <c r="R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EN854"/>
    </row>
    <row r="855" spans="17:144">
      <c r="Q855"/>
      <c r="R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EN855"/>
    </row>
    <row r="856" spans="17:144">
      <c r="Q856"/>
      <c r="R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EN856"/>
    </row>
    <row r="857" spans="17:144">
      <c r="Q857"/>
      <c r="R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EN857"/>
    </row>
    <row r="858" spans="17:144">
      <c r="Q858"/>
      <c r="R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EN858"/>
    </row>
    <row r="859" spans="17:144">
      <c r="Q859"/>
      <c r="R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EN859"/>
    </row>
    <row r="860" spans="17:144">
      <c r="Q860"/>
      <c r="R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EN860"/>
    </row>
    <row r="861" spans="17:144">
      <c r="Q861"/>
      <c r="R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EN861"/>
    </row>
    <row r="862" spans="17:144">
      <c r="Q862"/>
      <c r="R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EN862"/>
    </row>
    <row r="863" spans="17:144">
      <c r="Q863"/>
      <c r="R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EN863"/>
    </row>
    <row r="864" spans="17:144">
      <c r="Q864"/>
      <c r="R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EN864"/>
    </row>
    <row r="865" spans="17:144">
      <c r="Q865"/>
      <c r="R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EN865"/>
    </row>
    <row r="866" spans="17:144">
      <c r="Q866"/>
      <c r="R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EN866"/>
    </row>
    <row r="867" spans="17:144">
      <c r="Q867"/>
      <c r="R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EN867"/>
    </row>
    <row r="868" spans="17:144">
      <c r="Q868"/>
      <c r="R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EN868"/>
    </row>
    <row r="869" spans="17:144">
      <c r="Q869"/>
      <c r="R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EN869"/>
    </row>
    <row r="870" spans="17:144">
      <c r="Q870"/>
      <c r="R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EN870"/>
    </row>
    <row r="871" spans="17:144">
      <c r="Q871"/>
      <c r="R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EN871"/>
    </row>
    <row r="872" spans="17:144">
      <c r="Q872"/>
      <c r="R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EN872"/>
    </row>
    <row r="873" spans="17:144">
      <c r="Q873"/>
      <c r="R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EN873"/>
    </row>
    <row r="874" spans="17:144">
      <c r="Q874"/>
      <c r="R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EN874"/>
    </row>
    <row r="875" spans="17:144">
      <c r="Q875"/>
      <c r="R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EN875"/>
    </row>
    <row r="876" spans="17:144">
      <c r="Q876"/>
      <c r="R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EN876"/>
    </row>
    <row r="877" spans="17:144">
      <c r="Q877"/>
      <c r="R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EN877"/>
    </row>
    <row r="878" spans="17:144">
      <c r="Q878"/>
      <c r="R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EN878"/>
    </row>
    <row r="879" spans="17:144">
      <c r="Q879"/>
      <c r="R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EN879"/>
    </row>
    <row r="880" spans="17:144">
      <c r="Q880"/>
      <c r="R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EN880"/>
    </row>
    <row r="881" spans="17:144">
      <c r="Q881"/>
      <c r="R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EN881"/>
    </row>
    <row r="882" spans="17:144">
      <c r="Q882"/>
      <c r="R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EN882"/>
    </row>
    <row r="883" spans="17:144">
      <c r="Q883"/>
      <c r="R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EN883"/>
    </row>
    <row r="884" spans="17:144">
      <c r="Q884"/>
      <c r="R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EN884"/>
    </row>
    <row r="885" spans="17:144">
      <c r="Q885"/>
      <c r="R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EN885"/>
    </row>
    <row r="886" spans="17:144">
      <c r="Q886"/>
      <c r="R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EN886"/>
    </row>
    <row r="887" spans="17:144">
      <c r="Q887"/>
      <c r="R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EN887"/>
    </row>
    <row r="888" spans="17:144">
      <c r="Q888"/>
      <c r="R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EN888"/>
    </row>
    <row r="889" spans="17:144">
      <c r="Q889"/>
      <c r="R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EN889"/>
    </row>
    <row r="890" spans="17:144">
      <c r="Q890"/>
      <c r="R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EN890"/>
    </row>
    <row r="891" spans="17:144">
      <c r="Q891"/>
      <c r="R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EN891"/>
    </row>
    <row r="892" spans="17:144">
      <c r="Q892"/>
      <c r="R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EN892"/>
    </row>
    <row r="893" spans="17:144">
      <c r="Q893"/>
      <c r="R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EN893"/>
    </row>
    <row r="894" spans="17:144">
      <c r="Q894"/>
      <c r="R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EN894"/>
    </row>
    <row r="895" spans="17:144">
      <c r="Q895"/>
      <c r="R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EN895"/>
    </row>
    <row r="896" spans="17:144">
      <c r="Q896"/>
      <c r="R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EN896"/>
    </row>
    <row r="897" spans="17:144">
      <c r="Q897"/>
      <c r="R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EN897"/>
    </row>
    <row r="898" spans="17:144">
      <c r="Q898"/>
      <c r="R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EN898"/>
    </row>
    <row r="899" spans="17:144">
      <c r="Q899"/>
      <c r="R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EN899"/>
    </row>
    <row r="900" spans="17:144">
      <c r="Q900"/>
      <c r="R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EN900"/>
    </row>
    <row r="901" spans="17:144">
      <c r="Q901"/>
      <c r="R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EN901"/>
    </row>
    <row r="902" spans="17:144">
      <c r="Q902"/>
      <c r="R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EN902"/>
    </row>
    <row r="903" spans="17:144">
      <c r="Q903"/>
      <c r="R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EN903"/>
    </row>
    <row r="904" spans="17:144">
      <c r="Q904"/>
      <c r="R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EN904"/>
    </row>
    <row r="905" spans="17:144">
      <c r="Q905"/>
      <c r="R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EN905"/>
    </row>
    <row r="906" spans="17:144">
      <c r="Q906"/>
      <c r="R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EN906"/>
    </row>
    <row r="907" spans="17:144">
      <c r="Q907"/>
      <c r="R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EN907"/>
    </row>
    <row r="908" spans="17:144">
      <c r="Q908"/>
      <c r="R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EN908"/>
    </row>
    <row r="909" spans="17:144">
      <c r="Q909"/>
      <c r="R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EN909"/>
    </row>
    <row r="910" spans="17:144">
      <c r="Q910"/>
      <c r="R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EN910"/>
    </row>
    <row r="911" spans="17:144">
      <c r="Q911"/>
      <c r="R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EN911"/>
    </row>
    <row r="912" spans="17:144">
      <c r="Q912"/>
      <c r="R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EN912"/>
    </row>
    <row r="913" spans="17:144">
      <c r="Q913"/>
      <c r="R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EN913"/>
    </row>
    <row r="914" spans="17:144">
      <c r="Q914"/>
      <c r="R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EN914"/>
    </row>
    <row r="915" spans="17:144">
      <c r="Q915"/>
      <c r="R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EN915"/>
    </row>
    <row r="916" spans="17:144">
      <c r="Q916"/>
      <c r="R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EN916"/>
    </row>
    <row r="917" spans="17:144">
      <c r="Q917"/>
      <c r="R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EN917"/>
    </row>
    <row r="918" spans="17:144">
      <c r="Q918"/>
      <c r="R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EN918"/>
    </row>
    <row r="919" spans="17:144">
      <c r="Q919"/>
      <c r="R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EN919"/>
    </row>
    <row r="920" spans="17:144">
      <c r="Q920"/>
      <c r="R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EN920"/>
    </row>
    <row r="921" spans="17:144">
      <c r="Q921"/>
      <c r="R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EN921"/>
    </row>
    <row r="922" spans="17:144">
      <c r="Q922"/>
      <c r="R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EN922"/>
    </row>
    <row r="923" spans="17:144">
      <c r="Q923"/>
      <c r="R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EN923"/>
    </row>
    <row r="924" spans="17:144">
      <c r="Q924"/>
      <c r="R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EN924"/>
    </row>
    <row r="925" spans="17:144">
      <c r="Q925"/>
      <c r="R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EN925"/>
    </row>
    <row r="926" spans="17:144">
      <c r="Q926"/>
      <c r="R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EN926"/>
    </row>
    <row r="927" spans="17:144">
      <c r="Q927"/>
      <c r="R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EN927"/>
    </row>
    <row r="928" spans="17:144">
      <c r="Q928"/>
      <c r="R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EN928"/>
    </row>
    <row r="929" spans="17:144">
      <c r="Q929"/>
      <c r="R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EN929"/>
    </row>
    <row r="930" spans="17:144">
      <c r="Q930"/>
      <c r="R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EN930"/>
    </row>
    <row r="931" spans="17:144">
      <c r="Q931"/>
      <c r="R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EN931"/>
    </row>
    <row r="932" spans="17:144">
      <c r="Q932"/>
      <c r="R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EN932"/>
    </row>
    <row r="933" spans="17:144">
      <c r="Q933"/>
      <c r="R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EN933"/>
    </row>
    <row r="934" spans="17:144">
      <c r="Q934"/>
      <c r="R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EN934"/>
    </row>
    <row r="935" spans="17:144">
      <c r="Q935"/>
      <c r="R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EN935"/>
    </row>
    <row r="936" spans="17:144">
      <c r="Q936"/>
      <c r="R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EN936"/>
    </row>
    <row r="937" spans="17:144">
      <c r="Q937"/>
      <c r="R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EN937"/>
    </row>
    <row r="938" spans="17:144">
      <c r="Q938"/>
      <c r="R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EN938"/>
    </row>
    <row r="939" spans="17:144">
      <c r="Q939"/>
      <c r="R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EN939"/>
    </row>
    <row r="940" spans="17:144">
      <c r="Q940"/>
      <c r="R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EN940"/>
    </row>
    <row r="941" spans="17:144">
      <c r="Q941"/>
      <c r="R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EN941"/>
    </row>
    <row r="942" spans="17:144">
      <c r="Q942"/>
      <c r="R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EN942"/>
    </row>
    <row r="943" spans="17:144">
      <c r="Q943"/>
      <c r="R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EN943"/>
    </row>
    <row r="944" spans="17:144">
      <c r="Q944"/>
      <c r="R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EN944"/>
    </row>
    <row r="945" spans="17:144">
      <c r="Q945"/>
      <c r="R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EN945"/>
    </row>
    <row r="946" spans="17:144">
      <c r="Q946"/>
      <c r="R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EN946"/>
    </row>
    <row r="947" spans="17:144">
      <c r="Q947"/>
      <c r="R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EN947"/>
    </row>
    <row r="948" spans="17:144">
      <c r="Q948"/>
      <c r="R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EN948"/>
    </row>
    <row r="949" spans="17:144">
      <c r="Q949"/>
      <c r="R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EN949"/>
    </row>
    <row r="950" spans="17:144">
      <c r="Q950"/>
      <c r="R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EN950"/>
    </row>
    <row r="951" spans="17:144">
      <c r="Q951"/>
      <c r="R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EN951"/>
    </row>
    <row r="952" spans="17:144">
      <c r="Q952"/>
      <c r="R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EN952"/>
    </row>
    <row r="953" spans="17:144">
      <c r="Q953"/>
      <c r="R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EN953"/>
    </row>
    <row r="954" spans="17:144">
      <c r="Q954"/>
      <c r="R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EN954"/>
    </row>
    <row r="955" spans="17:144">
      <c r="Q955"/>
      <c r="R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EN955"/>
    </row>
    <row r="956" spans="17:144">
      <c r="Q956"/>
      <c r="R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EN956"/>
    </row>
    <row r="957" spans="17:144">
      <c r="Q957"/>
      <c r="R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EN957"/>
    </row>
    <row r="958" spans="17:144">
      <c r="Q958"/>
      <c r="R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EN958"/>
    </row>
    <row r="959" spans="17:144">
      <c r="Q959"/>
      <c r="R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EN959"/>
    </row>
    <row r="960" spans="17:144">
      <c r="Q960"/>
      <c r="R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EN960"/>
    </row>
    <row r="961" spans="17:144">
      <c r="Q961"/>
      <c r="R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EN961"/>
    </row>
    <row r="962" spans="17:144">
      <c r="Q962"/>
      <c r="R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EN962"/>
    </row>
    <row r="963" spans="17:144">
      <c r="Q963"/>
      <c r="R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EN963"/>
    </row>
    <row r="964" spans="17:144">
      <c r="Q964"/>
      <c r="R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EN964"/>
    </row>
    <row r="965" spans="17:144">
      <c r="Q965"/>
      <c r="R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EN965"/>
    </row>
    <row r="966" spans="17:144">
      <c r="Q966"/>
      <c r="R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EN966"/>
    </row>
    <row r="967" spans="17:144">
      <c r="Q967"/>
      <c r="R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EN967"/>
    </row>
    <row r="968" spans="17:144">
      <c r="Q968"/>
      <c r="R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EN968"/>
    </row>
    <row r="969" spans="17:144">
      <c r="Q969"/>
      <c r="R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EN969"/>
    </row>
    <row r="970" spans="17:144">
      <c r="Q970"/>
      <c r="R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EN970"/>
    </row>
    <row r="971" spans="17:144">
      <c r="Q971"/>
      <c r="R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EN971"/>
    </row>
    <row r="972" spans="17:144">
      <c r="Q972"/>
      <c r="R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EN972"/>
    </row>
    <row r="973" spans="17:144">
      <c r="Q973"/>
      <c r="R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EN973"/>
    </row>
    <row r="974" spans="17:144">
      <c r="Q974"/>
      <c r="R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EN974"/>
    </row>
    <row r="975" spans="17:144">
      <c r="Q975"/>
      <c r="R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EN975"/>
    </row>
    <row r="976" spans="17:144">
      <c r="Q976"/>
      <c r="R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EN976"/>
    </row>
    <row r="977" spans="17:144">
      <c r="Q977"/>
      <c r="R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EN977"/>
    </row>
    <row r="978" spans="17:144">
      <c r="Q978"/>
      <c r="R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EN978"/>
    </row>
    <row r="979" spans="17:144">
      <c r="Q979"/>
      <c r="R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EN979"/>
    </row>
    <row r="980" spans="17:144">
      <c r="Q980"/>
      <c r="R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EN980"/>
    </row>
    <row r="981" spans="17:144">
      <c r="Q981"/>
      <c r="R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EN981"/>
    </row>
    <row r="982" spans="17:144">
      <c r="Q982"/>
      <c r="R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EN982"/>
    </row>
    <row r="983" spans="17:144">
      <c r="Q983"/>
      <c r="R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EN983"/>
    </row>
    <row r="984" spans="17:144">
      <c r="Q984"/>
      <c r="R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EN984"/>
    </row>
    <row r="985" spans="17:144">
      <c r="Q985"/>
      <c r="R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EN985"/>
    </row>
    <row r="986" spans="17:144">
      <c r="Q986"/>
      <c r="R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EN986"/>
    </row>
    <row r="987" spans="17:144">
      <c r="Q987"/>
      <c r="R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EN987"/>
    </row>
    <row r="988" spans="17:144">
      <c r="Q988"/>
      <c r="R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EN988"/>
    </row>
    <row r="989" spans="17:144">
      <c r="Q989"/>
      <c r="R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EN989"/>
    </row>
    <row r="990" spans="17:144">
      <c r="Q990"/>
      <c r="R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EN990"/>
    </row>
    <row r="991" spans="17:144">
      <c r="Q991"/>
      <c r="R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EN991"/>
    </row>
    <row r="992" spans="17:144">
      <c r="Q992"/>
      <c r="R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EN992"/>
    </row>
    <row r="993" spans="17:144">
      <c r="Q993"/>
      <c r="R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EN993"/>
    </row>
    <row r="994" spans="17:144">
      <c r="Q994"/>
      <c r="R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EN994"/>
    </row>
    <row r="995" spans="17:144">
      <c r="Q995"/>
      <c r="R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EN995"/>
    </row>
    <row r="996" spans="17:144">
      <c r="Q996"/>
      <c r="R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EN996"/>
    </row>
    <row r="997" spans="17:144">
      <c r="Q997"/>
      <c r="R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EN997"/>
    </row>
    <row r="998" spans="17:144">
      <c r="Q998"/>
      <c r="R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EN998"/>
    </row>
    <row r="999" spans="17:144">
      <c r="Q999"/>
      <c r="R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EN999"/>
    </row>
    <row r="1000" spans="17:144">
      <c r="Q1000"/>
      <c r="R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EN1000"/>
    </row>
    <row r="1001" spans="17:144">
      <c r="Q1001"/>
      <c r="R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EN1001"/>
    </row>
    <row r="1002" spans="17:144">
      <c r="Q1002"/>
      <c r="R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EN1002"/>
    </row>
    <row r="1003" spans="17:144">
      <c r="Q1003"/>
      <c r="R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EN1003"/>
    </row>
    <row r="1004" spans="17:144">
      <c r="Q1004"/>
      <c r="R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EN1004"/>
    </row>
    <row r="1005" spans="17:144">
      <c r="Q1005"/>
      <c r="R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EN1005"/>
    </row>
    <row r="1006" spans="17:144">
      <c r="Q1006"/>
      <c r="R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EN1006"/>
    </row>
    <row r="1007" spans="17:144">
      <c r="Q1007"/>
      <c r="R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EN1007"/>
    </row>
    <row r="1008" spans="17:144">
      <c r="Q1008"/>
      <c r="R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EN1008"/>
    </row>
    <row r="1009" spans="17:144">
      <c r="Q1009"/>
      <c r="R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EN1009"/>
    </row>
    <row r="1010" spans="17:144">
      <c r="Q1010"/>
      <c r="R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EN1010"/>
    </row>
    <row r="1011" spans="17:144">
      <c r="Q1011"/>
      <c r="R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EN1011"/>
    </row>
    <row r="1012" spans="17:144">
      <c r="Q1012"/>
      <c r="R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EN1012"/>
    </row>
    <row r="1013" spans="17:144">
      <c r="Q1013"/>
      <c r="R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EN1013"/>
    </row>
    <row r="1014" spans="17:144">
      <c r="Q1014"/>
      <c r="R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EN1014"/>
    </row>
    <row r="1015" spans="17:144">
      <c r="Q1015"/>
      <c r="R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EN1015"/>
    </row>
    <row r="1016" spans="17:144">
      <c r="Q1016"/>
      <c r="R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EN1016"/>
    </row>
    <row r="1017" spans="17:144">
      <c r="Q1017"/>
      <c r="R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EN1017"/>
    </row>
    <row r="1018" spans="17:144">
      <c r="Q1018"/>
      <c r="R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EN1018"/>
    </row>
    <row r="1019" spans="17:144">
      <c r="Q1019"/>
      <c r="R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EN1019"/>
    </row>
    <row r="1020" spans="17:144">
      <c r="Q1020"/>
      <c r="R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EN1020"/>
    </row>
    <row r="1021" spans="17:144">
      <c r="Q1021"/>
      <c r="R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EN1021"/>
    </row>
    <row r="1022" spans="17:144">
      <c r="Q1022"/>
      <c r="R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EN1022"/>
    </row>
    <row r="1023" spans="17:144">
      <c r="Q1023"/>
      <c r="R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EN1023"/>
    </row>
    <row r="1024" spans="17:144">
      <c r="Q1024"/>
      <c r="R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EN1024"/>
    </row>
    <row r="1025" spans="17:144">
      <c r="Q1025"/>
      <c r="R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EN1025"/>
    </row>
    <row r="1026" spans="17:144">
      <c r="Q1026"/>
      <c r="R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EN1026"/>
    </row>
    <row r="1027" spans="17:144">
      <c r="Q1027"/>
      <c r="R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EN1027"/>
    </row>
    <row r="1028" spans="17:144">
      <c r="Q1028"/>
      <c r="R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EN1028"/>
    </row>
    <row r="1029" spans="17:144">
      <c r="Q1029"/>
      <c r="R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EN1029"/>
    </row>
    <row r="1030" spans="17:144">
      <c r="Q1030"/>
      <c r="R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EN1030"/>
    </row>
    <row r="1031" spans="17:144">
      <c r="Q1031"/>
      <c r="R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EN1031"/>
    </row>
    <row r="1032" spans="17:144">
      <c r="Q1032"/>
      <c r="R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EN1032"/>
    </row>
    <row r="1033" spans="17:144">
      <c r="Q1033"/>
      <c r="R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EN1033"/>
    </row>
    <row r="1034" spans="17:144">
      <c r="Q1034"/>
      <c r="R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EN1034"/>
    </row>
    <row r="1035" spans="17:144">
      <c r="Q1035"/>
      <c r="R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EN1035"/>
    </row>
    <row r="1036" spans="17:144">
      <c r="Q1036"/>
      <c r="R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EN1036"/>
    </row>
    <row r="1037" spans="17:144">
      <c r="Q1037"/>
      <c r="R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EN1037"/>
    </row>
    <row r="1038" spans="17:144">
      <c r="Q1038"/>
      <c r="R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EN1038"/>
    </row>
    <row r="1039" spans="17:144">
      <c r="Q1039"/>
      <c r="R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EN1039"/>
    </row>
    <row r="1040" spans="17:144">
      <c r="Q1040"/>
      <c r="R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EN1040"/>
    </row>
    <row r="1041" spans="17:144">
      <c r="Q1041"/>
      <c r="R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EN1041"/>
    </row>
    <row r="1042" spans="17:144">
      <c r="Q1042"/>
      <c r="R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EN1042"/>
    </row>
    <row r="1043" spans="17:144">
      <c r="Q1043"/>
      <c r="R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EN1043"/>
    </row>
    <row r="1044" spans="17:144">
      <c r="Q1044"/>
      <c r="R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EN1044"/>
    </row>
    <row r="1045" spans="17:144">
      <c r="Q1045"/>
      <c r="R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EN1045"/>
    </row>
    <row r="1046" spans="17:144">
      <c r="Q1046"/>
      <c r="R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EN1046"/>
    </row>
    <row r="1047" spans="17:144">
      <c r="Q1047"/>
      <c r="R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EN1047"/>
    </row>
    <row r="1048" spans="17:144">
      <c r="Q1048"/>
      <c r="R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EN1048"/>
    </row>
    <row r="1049" spans="17:144">
      <c r="Q1049"/>
      <c r="R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EN1049"/>
    </row>
    <row r="1050" spans="17:144">
      <c r="Q1050"/>
      <c r="R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EN1050"/>
    </row>
    <row r="1051" spans="17:144">
      <c r="Q1051"/>
      <c r="R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EN1051"/>
    </row>
    <row r="1052" spans="17:144">
      <c r="Q1052"/>
      <c r="R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EN1052"/>
    </row>
    <row r="1053" spans="17:144">
      <c r="Q1053"/>
      <c r="R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EN1053"/>
    </row>
    <row r="1054" spans="17:144">
      <c r="Q1054"/>
      <c r="R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EN1054"/>
    </row>
    <row r="1055" spans="17:144">
      <c r="Q1055"/>
      <c r="R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EN1055"/>
    </row>
    <row r="1056" spans="17:144">
      <c r="Q1056"/>
      <c r="R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EN1056"/>
    </row>
    <row r="1057" spans="17:144">
      <c r="Q1057"/>
      <c r="R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EN1057"/>
    </row>
    <row r="1058" spans="17:144">
      <c r="Q1058"/>
      <c r="R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EN1058"/>
    </row>
    <row r="1059" spans="17:144">
      <c r="Q1059"/>
      <c r="R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EN1059"/>
    </row>
    <row r="1060" spans="17:144">
      <c r="Q1060"/>
      <c r="R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EN1060"/>
    </row>
    <row r="1061" spans="17:144">
      <c r="Q1061"/>
      <c r="R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EN1061"/>
    </row>
    <row r="1062" spans="17:144">
      <c r="Q1062"/>
      <c r="R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EN1062"/>
    </row>
    <row r="1063" spans="17:144">
      <c r="Q1063"/>
      <c r="R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EN1063"/>
    </row>
    <row r="1064" spans="17:144">
      <c r="Q1064"/>
      <c r="R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EN1064"/>
    </row>
    <row r="1065" spans="17:144">
      <c r="Q1065"/>
      <c r="R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EN1065"/>
    </row>
    <row r="1066" spans="17:144">
      <c r="Q1066"/>
      <c r="R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EN1066"/>
    </row>
    <row r="1067" spans="17:144">
      <c r="Q1067"/>
      <c r="R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EN1067"/>
    </row>
    <row r="1068" spans="17:144">
      <c r="Q1068"/>
      <c r="R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EN1068"/>
    </row>
    <row r="1069" spans="17:144">
      <c r="Q1069"/>
      <c r="R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EN1069"/>
    </row>
    <row r="1070" spans="17:144">
      <c r="Q1070"/>
      <c r="R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EN1070"/>
    </row>
    <row r="1071" spans="17:144">
      <c r="Q1071"/>
      <c r="R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EN1071"/>
    </row>
    <row r="1072" spans="17:144">
      <c r="Q1072"/>
      <c r="R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EN1072"/>
    </row>
    <row r="1073" spans="17:144">
      <c r="Q1073"/>
      <c r="R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EN1073"/>
    </row>
    <row r="1074" spans="17:144">
      <c r="Q1074"/>
      <c r="R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EN1074"/>
    </row>
    <row r="1075" spans="17:144">
      <c r="Q1075"/>
      <c r="R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EN1075"/>
    </row>
    <row r="1076" spans="17:144">
      <c r="Q1076"/>
      <c r="R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EN1076"/>
    </row>
    <row r="1077" spans="17:144">
      <c r="Q1077"/>
      <c r="R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EN1077"/>
    </row>
    <row r="1078" spans="17:144">
      <c r="Q1078"/>
      <c r="R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EN1078"/>
    </row>
    <row r="1079" spans="17:144">
      <c r="Q1079"/>
      <c r="R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EN1079"/>
    </row>
    <row r="1080" spans="17:144">
      <c r="Q1080"/>
      <c r="R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EN1080"/>
    </row>
    <row r="1081" spans="17:144">
      <c r="Q1081"/>
      <c r="R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EN1081"/>
    </row>
    <row r="1082" spans="17:144">
      <c r="Q1082"/>
      <c r="R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EN1082"/>
    </row>
    <row r="1083" spans="17:144">
      <c r="Q1083"/>
      <c r="R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EN1083"/>
    </row>
    <row r="1084" spans="17:144">
      <c r="Q1084"/>
      <c r="R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EN1084"/>
    </row>
    <row r="1085" spans="17:144">
      <c r="Q1085"/>
      <c r="R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EN1085"/>
    </row>
    <row r="1086" spans="17:144">
      <c r="Q1086"/>
      <c r="R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EN1086"/>
    </row>
    <row r="1087" spans="17:144">
      <c r="Q1087"/>
      <c r="R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EN1087"/>
    </row>
    <row r="1088" spans="17:144">
      <c r="Q1088"/>
      <c r="R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EN1088"/>
    </row>
    <row r="1089" spans="17:144">
      <c r="Q1089"/>
      <c r="R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EN1089"/>
    </row>
    <row r="1090" spans="17:144">
      <c r="Q1090"/>
      <c r="R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EN1090"/>
    </row>
    <row r="1091" spans="17:144">
      <c r="Q1091"/>
      <c r="R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EN1091"/>
    </row>
    <row r="1092" spans="17:144">
      <c r="Q1092"/>
      <c r="R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EN1092"/>
    </row>
    <row r="1093" spans="17:144">
      <c r="Q1093"/>
      <c r="R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EN1093"/>
    </row>
    <row r="1094" spans="17:144">
      <c r="Q1094"/>
      <c r="R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EN1094"/>
    </row>
    <row r="1095" spans="17:144">
      <c r="Q1095"/>
      <c r="R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EN1095"/>
    </row>
    <row r="1096" spans="17:144">
      <c r="Q1096"/>
      <c r="R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EN1096"/>
    </row>
    <row r="1097" spans="17:144">
      <c r="Q1097"/>
      <c r="R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EN1097"/>
    </row>
    <row r="1098" spans="17:144">
      <c r="Q1098"/>
      <c r="R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EN1098"/>
    </row>
    <row r="1099" spans="17:144">
      <c r="Q1099"/>
      <c r="R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EN1099"/>
    </row>
    <row r="1100" spans="17:144">
      <c r="Q1100"/>
      <c r="R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EN1100"/>
    </row>
    <row r="1101" spans="17:144">
      <c r="Q1101"/>
      <c r="R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EN1101"/>
    </row>
    <row r="1102" spans="17:144">
      <c r="Q1102"/>
      <c r="R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EN1102"/>
    </row>
    <row r="1103" spans="17:144">
      <c r="Q1103"/>
      <c r="R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EN1103"/>
    </row>
    <row r="1104" spans="17:144">
      <c r="Q1104"/>
      <c r="R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EN1104"/>
    </row>
    <row r="1105" spans="17:144">
      <c r="Q1105"/>
      <c r="R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EN1105"/>
    </row>
    <row r="1106" spans="17:144">
      <c r="Q1106"/>
      <c r="R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EN1106"/>
    </row>
    <row r="1107" spans="17:144">
      <c r="Q1107"/>
      <c r="R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EN1107"/>
    </row>
    <row r="1108" spans="17:144">
      <c r="Q1108"/>
      <c r="R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EN1108"/>
    </row>
    <row r="1109" spans="17:144">
      <c r="Q1109"/>
      <c r="R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EN1109"/>
    </row>
    <row r="1110" spans="17:144">
      <c r="Q1110"/>
      <c r="R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EN1110"/>
    </row>
    <row r="1111" spans="17:144">
      <c r="Q1111"/>
      <c r="R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EN1111"/>
    </row>
    <row r="1112" spans="17:144">
      <c r="Q1112"/>
      <c r="R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EN1112"/>
    </row>
    <row r="1113" spans="17:144">
      <c r="Q1113"/>
      <c r="R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EN1113"/>
    </row>
    <row r="1114" spans="17:144">
      <c r="Q1114"/>
      <c r="R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EN1114"/>
    </row>
    <row r="1115" spans="17:144">
      <c r="Q1115"/>
      <c r="R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EN1115"/>
    </row>
    <row r="1116" spans="17:144">
      <c r="Q1116"/>
      <c r="R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EN1116"/>
    </row>
    <row r="1117" spans="17:144">
      <c r="Q1117"/>
      <c r="R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EN1117"/>
    </row>
    <row r="1118" spans="17:144">
      <c r="Q1118"/>
      <c r="R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EN1118"/>
    </row>
    <row r="1119" spans="17:144">
      <c r="Q1119"/>
      <c r="R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EN1119"/>
    </row>
    <row r="1120" spans="17:144">
      <c r="Q1120"/>
      <c r="R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EN1120"/>
    </row>
    <row r="1121" spans="17:144">
      <c r="Q1121"/>
      <c r="R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EN1121"/>
    </row>
    <row r="1122" spans="17:144">
      <c r="Q1122"/>
      <c r="R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EN1122"/>
    </row>
    <row r="1123" spans="17:144">
      <c r="Q1123"/>
      <c r="R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EN1123"/>
    </row>
    <row r="1124" spans="17:144">
      <c r="Q1124"/>
      <c r="R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EN1124"/>
    </row>
    <row r="1125" spans="17:144">
      <c r="Q1125"/>
      <c r="R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EN1125"/>
    </row>
    <row r="1126" spans="17:144">
      <c r="Q1126"/>
      <c r="R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EN1126"/>
    </row>
    <row r="1127" spans="17:144">
      <c r="Q1127"/>
      <c r="R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EN1127"/>
    </row>
    <row r="1128" spans="17:144">
      <c r="Q1128"/>
      <c r="R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EN1128"/>
    </row>
    <row r="1129" spans="17:144">
      <c r="Q1129"/>
      <c r="R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EN1129"/>
    </row>
    <row r="1130" spans="17:144">
      <c r="Q1130"/>
      <c r="R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EN1130"/>
    </row>
    <row r="1131" spans="17:144">
      <c r="Q1131"/>
      <c r="R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EN1131"/>
    </row>
    <row r="1132" spans="17:144">
      <c r="Q1132"/>
      <c r="R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EN1132"/>
    </row>
    <row r="1133" spans="17:144">
      <c r="Q1133"/>
      <c r="R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EN1133"/>
    </row>
    <row r="1134" spans="17:144">
      <c r="Q1134"/>
      <c r="R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EN1134"/>
    </row>
    <row r="1135" spans="17:144">
      <c r="Q1135"/>
      <c r="R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EN1135"/>
    </row>
    <row r="1136" spans="17:144">
      <c r="Q1136"/>
      <c r="R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EN1136"/>
    </row>
    <row r="1137" spans="17:144">
      <c r="Q1137"/>
      <c r="R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EN1137"/>
    </row>
    <row r="1138" spans="17:144">
      <c r="Q1138"/>
      <c r="R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EN1138"/>
    </row>
    <row r="1139" spans="17:144">
      <c r="Q1139"/>
      <c r="R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EN1139"/>
    </row>
    <row r="1140" spans="17:144">
      <c r="Q1140"/>
      <c r="R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EN1140"/>
    </row>
    <row r="1141" spans="17:144">
      <c r="Q1141"/>
      <c r="R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EN1141"/>
    </row>
    <row r="1142" spans="17:144">
      <c r="Q1142"/>
      <c r="R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EN1142"/>
    </row>
    <row r="1143" spans="17:144">
      <c r="Q1143"/>
      <c r="R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EN1143"/>
    </row>
    <row r="1144" spans="17:144">
      <c r="Q1144"/>
      <c r="R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EN1144"/>
    </row>
    <row r="1145" spans="17:144">
      <c r="Q1145"/>
      <c r="R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EN1145"/>
    </row>
    <row r="1146" spans="17:144">
      <c r="Q1146"/>
      <c r="R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EN1146"/>
    </row>
    <row r="1147" spans="17:144">
      <c r="Q1147"/>
      <c r="R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EN1147"/>
    </row>
    <row r="1148" spans="17:144">
      <c r="Q1148"/>
      <c r="R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EN1148"/>
    </row>
    <row r="1149" spans="17:144">
      <c r="Q1149"/>
      <c r="R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EN1149"/>
    </row>
    <row r="1150" spans="17:144">
      <c r="Q1150"/>
      <c r="R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EN1150"/>
    </row>
    <row r="1151" spans="17:144">
      <c r="Q1151"/>
      <c r="R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EN1151"/>
    </row>
    <row r="1152" spans="17:144">
      <c r="Q1152"/>
      <c r="R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EN1152"/>
    </row>
    <row r="1153" spans="17:144">
      <c r="Q1153"/>
      <c r="R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EN1153"/>
    </row>
    <row r="1154" spans="17:144">
      <c r="Q1154"/>
      <c r="R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EN1154"/>
    </row>
    <row r="1155" spans="17:144">
      <c r="Q1155"/>
      <c r="R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EN1155"/>
    </row>
    <row r="1156" spans="17:144">
      <c r="Q1156"/>
      <c r="R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EN1156"/>
    </row>
    <row r="1157" spans="17:144">
      <c r="Q1157"/>
      <c r="R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EN1157"/>
    </row>
    <row r="1158" spans="17:144">
      <c r="Q1158"/>
      <c r="R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EN1158"/>
    </row>
    <row r="1159" spans="17:144">
      <c r="Q1159"/>
      <c r="R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EN1159"/>
    </row>
    <row r="1160" spans="17:144">
      <c r="Q1160"/>
      <c r="R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EN1160"/>
    </row>
    <row r="1161" spans="17:144">
      <c r="Q1161"/>
      <c r="R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EN1161"/>
    </row>
    <row r="1162" spans="17:144">
      <c r="Q1162"/>
      <c r="R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EN1162"/>
    </row>
    <row r="1163" spans="17:144">
      <c r="Q1163"/>
      <c r="R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EN1163"/>
    </row>
    <row r="1164" spans="17:144">
      <c r="Q1164"/>
      <c r="R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EN1164"/>
    </row>
    <row r="1165" spans="17:144">
      <c r="Q1165"/>
      <c r="R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EN1165"/>
    </row>
    <row r="1166" spans="17:144">
      <c r="Q1166"/>
      <c r="R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EN1166"/>
    </row>
    <row r="1167" spans="17:144">
      <c r="Q1167"/>
      <c r="R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EN1167"/>
    </row>
    <row r="1168" spans="17:144">
      <c r="Q1168"/>
      <c r="R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EN1168"/>
    </row>
    <row r="1169" spans="17:144">
      <c r="Q1169"/>
      <c r="R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EN1169"/>
    </row>
    <row r="1170" spans="17:144">
      <c r="Q1170"/>
      <c r="R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EN1170"/>
    </row>
    <row r="1171" spans="17:144">
      <c r="Q1171"/>
      <c r="R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EN1171"/>
    </row>
    <row r="1172" spans="17:144">
      <c r="Q1172"/>
      <c r="R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EN1172"/>
    </row>
    <row r="1173" spans="17:144">
      <c r="Q1173"/>
      <c r="R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EN1173"/>
    </row>
    <row r="1174" spans="17:144">
      <c r="Q1174"/>
      <c r="R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EN1174"/>
    </row>
    <row r="1175" spans="17:144">
      <c r="Q1175"/>
      <c r="R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EN1175"/>
    </row>
    <row r="1176" spans="17:144">
      <c r="Q1176"/>
      <c r="R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EN1176"/>
    </row>
    <row r="1177" spans="17:144">
      <c r="Q1177"/>
      <c r="R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EN1177"/>
    </row>
    <row r="1178" spans="17:144">
      <c r="Q1178"/>
      <c r="R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EN1178"/>
    </row>
    <row r="1179" spans="17:144">
      <c r="Q1179"/>
      <c r="R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EN1179"/>
    </row>
    <row r="1180" spans="17:144">
      <c r="Q1180"/>
      <c r="R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EN1180"/>
    </row>
    <row r="1181" spans="17:144">
      <c r="Q1181"/>
      <c r="R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EN1181"/>
    </row>
    <row r="1182" spans="17:144">
      <c r="Q1182"/>
      <c r="R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EN1182"/>
    </row>
    <row r="1183" spans="17:144">
      <c r="Q1183"/>
      <c r="R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EN1183"/>
    </row>
    <row r="1184" spans="17:144">
      <c r="Q1184"/>
      <c r="R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EN1184"/>
    </row>
    <row r="1185" spans="17:144">
      <c r="Q1185"/>
      <c r="R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EN1185"/>
    </row>
    <row r="1186" spans="17:144">
      <c r="Q1186"/>
      <c r="R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EN1186"/>
    </row>
    <row r="1187" spans="17:144">
      <c r="Q1187"/>
      <c r="R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EN1187"/>
    </row>
    <row r="1188" spans="17:144">
      <c r="Q1188"/>
      <c r="R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EN1188"/>
    </row>
    <row r="1189" spans="17:144">
      <c r="Q1189"/>
      <c r="R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EN1189"/>
    </row>
    <row r="1190" spans="17:144">
      <c r="Q1190"/>
      <c r="R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EN1190"/>
    </row>
    <row r="1191" spans="17:144">
      <c r="Q1191"/>
      <c r="R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EN1191"/>
    </row>
    <row r="1192" spans="17:144">
      <c r="Q1192"/>
      <c r="R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EN1192"/>
    </row>
    <row r="1193" spans="17:144">
      <c r="Q1193"/>
      <c r="R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EN1193"/>
    </row>
    <row r="1194" spans="17:144">
      <c r="Q1194"/>
      <c r="R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EN1194"/>
    </row>
    <row r="1195" spans="17:144">
      <c r="Q1195"/>
      <c r="R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EN1195"/>
    </row>
    <row r="1196" spans="17:144">
      <c r="Q1196"/>
      <c r="R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EN1196"/>
    </row>
    <row r="1197" spans="17:144">
      <c r="Q1197"/>
      <c r="R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EN1197"/>
    </row>
    <row r="1198" spans="17:144">
      <c r="Q1198"/>
      <c r="R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EN1198"/>
    </row>
    <row r="1199" spans="17:144">
      <c r="Q1199"/>
      <c r="R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EN1199"/>
    </row>
    <row r="1200" spans="17:144">
      <c r="Q1200"/>
      <c r="R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EN1200"/>
    </row>
    <row r="1201" spans="17:144">
      <c r="Q1201"/>
      <c r="R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EN1201"/>
    </row>
    <row r="1202" spans="17:144">
      <c r="Q1202"/>
      <c r="R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EN1202"/>
    </row>
    <row r="1203" spans="17:144">
      <c r="Q1203"/>
      <c r="R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EN1203"/>
    </row>
    <row r="1204" spans="17:144">
      <c r="Q1204"/>
      <c r="R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EN1204"/>
    </row>
    <row r="1205" spans="17:144">
      <c r="Q1205"/>
      <c r="R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EN1205"/>
    </row>
    <row r="1206" spans="17:144">
      <c r="Q1206"/>
      <c r="R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EN1206"/>
    </row>
    <row r="1207" spans="17:144">
      <c r="Q1207"/>
      <c r="R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EN1207"/>
    </row>
    <row r="1208" spans="17:144">
      <c r="Q1208"/>
      <c r="R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EN1208"/>
    </row>
    <row r="1209" spans="17:144">
      <c r="Q1209"/>
      <c r="R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EN1209"/>
    </row>
    <row r="1210" spans="17:144">
      <c r="Q1210"/>
      <c r="R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EN1210"/>
    </row>
    <row r="1211" spans="17:144">
      <c r="Q1211"/>
      <c r="R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EN1211"/>
    </row>
    <row r="1212" spans="17:144">
      <c r="Q1212"/>
      <c r="R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EN1212"/>
    </row>
    <row r="1213" spans="17:144">
      <c r="Q1213"/>
      <c r="R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EN1213"/>
    </row>
    <row r="1214" spans="17:144">
      <c r="Q1214"/>
      <c r="R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EN1214"/>
    </row>
    <row r="1215" spans="17:144">
      <c r="Q1215"/>
      <c r="R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EN1215"/>
    </row>
    <row r="1216" spans="17:144">
      <c r="Q1216"/>
      <c r="R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EN1216"/>
    </row>
    <row r="1217" spans="17:144">
      <c r="Q1217"/>
      <c r="R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EN1217"/>
    </row>
    <row r="1218" spans="17:144">
      <c r="Q1218"/>
      <c r="R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EN1218"/>
    </row>
    <row r="1219" spans="17:144">
      <c r="Q1219"/>
      <c r="R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EN1219"/>
    </row>
    <row r="1220" spans="17:144">
      <c r="Q1220"/>
      <c r="R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EN1220"/>
    </row>
    <row r="1221" spans="17:144">
      <c r="Q1221"/>
      <c r="R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EN1221"/>
    </row>
    <row r="1222" spans="17:144">
      <c r="Q1222"/>
      <c r="R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EN1222"/>
    </row>
    <row r="1223" spans="17:144">
      <c r="Q1223"/>
      <c r="R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EN1223"/>
    </row>
    <row r="1224" spans="17:144">
      <c r="Q1224"/>
      <c r="R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EN1224"/>
    </row>
    <row r="1225" spans="17:144">
      <c r="Q1225"/>
      <c r="R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EN1225"/>
    </row>
    <row r="1226" spans="17:144">
      <c r="Q1226"/>
      <c r="R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EN1226"/>
    </row>
    <row r="1227" spans="17:144">
      <c r="Q1227"/>
      <c r="R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EN1227"/>
    </row>
    <row r="1228" spans="17:144">
      <c r="Q1228"/>
      <c r="R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EN1228"/>
    </row>
    <row r="1229" spans="17:144">
      <c r="Q1229"/>
      <c r="R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EN1229"/>
    </row>
    <row r="1230" spans="17:144">
      <c r="Q1230"/>
      <c r="R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EN1230"/>
    </row>
    <row r="1231" spans="17:144">
      <c r="Q1231"/>
      <c r="R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EN1231"/>
    </row>
    <row r="1232" spans="17:144">
      <c r="Q1232"/>
      <c r="R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EN1232"/>
    </row>
    <row r="1233" spans="17:144">
      <c r="Q1233"/>
      <c r="R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EN1233"/>
    </row>
    <row r="1234" spans="17:144">
      <c r="Q1234"/>
      <c r="R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EN1234"/>
    </row>
    <row r="1235" spans="17:144">
      <c r="Q1235"/>
      <c r="R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EN1235"/>
    </row>
    <row r="1236" spans="17:144">
      <c r="Q1236"/>
      <c r="R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EN1236"/>
    </row>
    <row r="1237" spans="17:144">
      <c r="Q1237"/>
      <c r="R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EN1237"/>
    </row>
    <row r="1238" spans="17:144">
      <c r="Q1238"/>
      <c r="R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EN1238"/>
    </row>
    <row r="1239" spans="17:144">
      <c r="Q1239"/>
      <c r="R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EN1239"/>
    </row>
    <row r="1240" spans="17:144">
      <c r="Q1240"/>
      <c r="R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EN1240"/>
    </row>
    <row r="1241" spans="17:144">
      <c r="Q1241"/>
      <c r="R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EN1241"/>
    </row>
    <row r="1242" spans="17:144">
      <c r="Q1242"/>
      <c r="R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EN1242"/>
    </row>
    <row r="1243" spans="17:144">
      <c r="Q1243"/>
      <c r="R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EN1243"/>
    </row>
    <row r="1244" spans="17:144">
      <c r="Q1244"/>
      <c r="R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EN1244"/>
    </row>
    <row r="1245" spans="17:144">
      <c r="Q1245"/>
      <c r="R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EN1245"/>
    </row>
    <row r="1246" spans="17:144">
      <c r="Q1246"/>
      <c r="R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EN1246"/>
    </row>
    <row r="1247" spans="17:144">
      <c r="Q1247"/>
      <c r="R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EN1247"/>
    </row>
    <row r="1248" spans="17:144">
      <c r="Q1248"/>
      <c r="R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EN1248"/>
    </row>
    <row r="1249" spans="17:144">
      <c r="Q1249"/>
      <c r="R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EN1249"/>
    </row>
    <row r="1250" spans="17:144">
      <c r="Q1250"/>
      <c r="R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EN1250"/>
    </row>
    <row r="1251" spans="17:144">
      <c r="Q1251"/>
      <c r="R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EN1251"/>
    </row>
    <row r="1252" spans="17:144">
      <c r="Q1252"/>
      <c r="R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EN1252"/>
    </row>
    <row r="1253" spans="17:144">
      <c r="Q1253"/>
      <c r="R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EN1253"/>
    </row>
    <row r="1254" spans="17:144">
      <c r="Q1254"/>
      <c r="R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EN1254"/>
    </row>
    <row r="1255" spans="17:144">
      <c r="Q1255"/>
      <c r="R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EN1255"/>
    </row>
    <row r="1256" spans="17:144">
      <c r="Q1256"/>
      <c r="R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EN1256"/>
    </row>
    <row r="1257" spans="17:144">
      <c r="Q1257"/>
      <c r="R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EN1257"/>
    </row>
    <row r="1258" spans="17:144">
      <c r="Q1258"/>
      <c r="R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EN1258"/>
    </row>
    <row r="1259" spans="17:144">
      <c r="Q1259"/>
      <c r="R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EN1259"/>
    </row>
    <row r="1260" spans="17:144">
      <c r="Q1260"/>
      <c r="R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EN1260"/>
    </row>
    <row r="1261" spans="17:144">
      <c r="Q1261"/>
      <c r="R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EN1261"/>
    </row>
    <row r="1262" spans="17:144">
      <c r="Q1262"/>
      <c r="R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EN1262"/>
    </row>
    <row r="1263" spans="17:144">
      <c r="Q1263"/>
      <c r="R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EN1263"/>
    </row>
    <row r="1264" spans="17:144">
      <c r="Q1264"/>
      <c r="R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EN1264"/>
    </row>
    <row r="1265" spans="17:144">
      <c r="Q1265"/>
      <c r="R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EN1265"/>
    </row>
    <row r="1266" spans="17:144">
      <c r="Q1266"/>
      <c r="R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EN1266"/>
    </row>
    <row r="1267" spans="17:144">
      <c r="Q1267"/>
      <c r="R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EN1267"/>
    </row>
    <row r="1268" spans="17:144">
      <c r="Q1268"/>
      <c r="R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EN1268"/>
    </row>
  </sheetData>
  <mergeCells count="9">
    <mergeCell ref="A123:O123"/>
    <mergeCell ref="A102:O102"/>
    <mergeCell ref="A253:O253"/>
    <mergeCell ref="A1:L1"/>
    <mergeCell ref="R1:S1"/>
    <mergeCell ref="B3:C3"/>
    <mergeCell ref="F4:H4"/>
    <mergeCell ref="I4:O4"/>
    <mergeCell ref="A7:O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R29"/>
  <sheetViews>
    <sheetView tabSelected="1" topLeftCell="C1" zoomScaleNormal="100" workbookViewId="0">
      <selection activeCell="R22" sqref="R22"/>
    </sheetView>
  </sheetViews>
  <sheetFormatPr defaultRowHeight="12.75"/>
  <cols>
    <col min="3" max="3" width="3.140625" customWidth="1"/>
    <col min="4" max="4" width="4.5703125" customWidth="1"/>
    <col min="5" max="5" width="45.5703125" customWidth="1"/>
    <col min="6" max="6" width="14.42578125" customWidth="1"/>
    <col min="7" max="9" width="13.5703125" bestFit="1" customWidth="1"/>
    <col min="10" max="13" width="13.5703125" hidden="1" customWidth="1"/>
    <col min="14" max="14" width="13.85546875" hidden="1" customWidth="1"/>
  </cols>
  <sheetData>
    <row r="2" spans="3:18" ht="23.25">
      <c r="C2" s="207" t="s">
        <v>252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3:18" ht="23.25" customHeight="1">
      <c r="C3" s="201" t="str">
        <f>'Model Inputs'!F5</f>
        <v>London Hydro Inc.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</row>
    <row r="4" spans="3:18" ht="18">
      <c r="C4" s="56"/>
      <c r="D4" s="56"/>
      <c r="E4" s="56"/>
      <c r="F4" s="56"/>
      <c r="G4" s="56"/>
      <c r="H4" s="56"/>
      <c r="I4" s="56"/>
      <c r="J4" s="56"/>
      <c r="K4" s="56"/>
      <c r="L4" s="56"/>
    </row>
    <row r="6" spans="3:18">
      <c r="F6" s="2">
        <f>'Benchmarking Calculations'!G5</f>
        <v>2024</v>
      </c>
      <c r="G6" s="2">
        <f>'Benchmarking Calculations'!H5</f>
        <v>2025</v>
      </c>
      <c r="H6" s="2">
        <f>G6+1</f>
        <v>2026</v>
      </c>
      <c r="I6" s="2">
        <f t="shared" ref="I6:N6" si="0">H6+1</f>
        <v>2027</v>
      </c>
      <c r="J6" s="2">
        <f t="shared" si="0"/>
        <v>2028</v>
      </c>
      <c r="K6" s="2">
        <f t="shared" si="0"/>
        <v>2029</v>
      </c>
      <c r="L6" s="2">
        <f t="shared" si="0"/>
        <v>2030</v>
      </c>
      <c r="M6" s="2">
        <f t="shared" si="0"/>
        <v>2031</v>
      </c>
      <c r="N6" s="2">
        <f t="shared" si="0"/>
        <v>2032</v>
      </c>
      <c r="O6" s="2"/>
    </row>
    <row r="7" spans="3:18">
      <c r="F7" s="2" t="s">
        <v>253</v>
      </c>
      <c r="G7" s="2" t="s">
        <v>253</v>
      </c>
      <c r="H7" s="2" t="s">
        <v>254</v>
      </c>
      <c r="I7" s="2" t="s">
        <v>255</v>
      </c>
    </row>
    <row r="8" spans="3:18">
      <c r="C8" s="8" t="s">
        <v>256</v>
      </c>
    </row>
    <row r="10" spans="3:18" ht="18.75" customHeight="1">
      <c r="D10" t="s">
        <v>257</v>
      </c>
      <c r="F10" s="54">
        <f>'Benchmarking Calculations'!G121</f>
        <v>123691236.60155749</v>
      </c>
      <c r="G10" s="54">
        <f>'Benchmarking Calculations'!H121</f>
        <v>132325628.91404894</v>
      </c>
      <c r="H10" s="54">
        <f>'Benchmarking Calculations'!I121</f>
        <v>142228968.25477523</v>
      </c>
      <c r="I10" s="54">
        <f>'Benchmarking Calculations'!J121</f>
        <v>152422347.0495331</v>
      </c>
      <c r="J10" s="54">
        <f>'Benchmarking Calculations'!K121</f>
        <v>157372486.05432838</v>
      </c>
      <c r="K10" s="54">
        <f>'Benchmarking Calculations'!L121</f>
        <v>162200469.46295184</v>
      </c>
      <c r="L10" s="54">
        <f>'Benchmarking Calculations'!M121</f>
        <v>166909311.73412108</v>
      </c>
      <c r="M10" s="54">
        <f>'Benchmarking Calculations'!N121</f>
        <v>171501952.93813717</v>
      </c>
      <c r="N10" s="54">
        <f>'Benchmarking Calculations'!O121</f>
        <v>175981260.59258297</v>
      </c>
      <c r="O10" s="54"/>
      <c r="P10" s="54"/>
      <c r="Q10" s="16"/>
      <c r="R10" s="16"/>
    </row>
    <row r="11" spans="3:18" ht="18.75" customHeight="1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16"/>
      <c r="R11" s="16"/>
    </row>
    <row r="12" spans="3:18" ht="18.75" customHeight="1">
      <c r="D12" t="s">
        <v>242</v>
      </c>
      <c r="F12" s="54">
        <f>'Benchmarking Calculations'!G257</f>
        <v>134003341.64973712</v>
      </c>
      <c r="G12" s="54">
        <f>'Benchmarking Calculations'!H257</f>
        <v>139394554.58669215</v>
      </c>
      <c r="H12" s="54">
        <f>'Benchmarking Calculations'!I257</f>
        <v>146966643.05406642</v>
      </c>
      <c r="I12" s="54">
        <f>'Benchmarking Calculations'!J257</f>
        <v>154018494.6466485</v>
      </c>
      <c r="J12" s="54">
        <f>'Benchmarking Calculations'!K257</f>
        <v>160523025.72272691</v>
      </c>
      <c r="K12" s="54">
        <f>'Benchmarking Calculations'!L257</f>
        <v>167336827.15733176</v>
      </c>
      <c r="L12" s="54">
        <f>'Benchmarking Calculations'!M257</f>
        <v>174435046.63200197</v>
      </c>
      <c r="M12" s="54">
        <f>'Benchmarking Calculations'!N257</f>
        <v>181758000.90209764</v>
      </c>
      <c r="N12" s="54">
        <f>'Benchmarking Calculations'!O257</f>
        <v>189398742.92075917</v>
      </c>
      <c r="O12" s="54"/>
      <c r="P12" s="54"/>
      <c r="Q12" s="16"/>
      <c r="R12" s="16"/>
    </row>
    <row r="13" spans="3:18" ht="18.75" customHeight="1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16"/>
      <c r="R13" s="16"/>
    </row>
    <row r="14" spans="3:18" ht="18.75" customHeight="1">
      <c r="D14" t="s">
        <v>258</v>
      </c>
      <c r="F14" s="54">
        <f>F10-F12</f>
        <v>-10312105.048179626</v>
      </c>
      <c r="G14" s="54">
        <f>G10-G12</f>
        <v>-7068925.6726432145</v>
      </c>
      <c r="H14" s="54">
        <f t="shared" ref="H14:I14" si="1">H10-H12</f>
        <v>-4737674.7992911935</v>
      </c>
      <c r="I14" s="54">
        <f t="shared" si="1"/>
        <v>-1596147.5971153975</v>
      </c>
      <c r="J14" s="53">
        <f>IF(ISNUMBER(J12),J10-J12,"na")</f>
        <v>-3150539.6683985293</v>
      </c>
      <c r="K14" s="53">
        <f t="shared" ref="K14:L14" si="2">IF(ISNUMBER(K12),K10-K12,"na")</f>
        <v>-5136357.6943799257</v>
      </c>
      <c r="L14" s="53">
        <f t="shared" si="2"/>
        <v>-7525734.897880882</v>
      </c>
      <c r="M14" s="53">
        <f t="shared" ref="M14:N14" si="3">IF(ISNUMBER(M12),M10-M12,"na")</f>
        <v>-10256047.963960469</v>
      </c>
      <c r="N14" s="53">
        <f t="shared" si="3"/>
        <v>-13417482.3281762</v>
      </c>
      <c r="O14" s="54"/>
      <c r="P14" s="54"/>
      <c r="Q14" s="16"/>
      <c r="R14" s="16"/>
    </row>
    <row r="15" spans="3:18" ht="18.75" customHeight="1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16"/>
      <c r="R15" s="16"/>
    </row>
    <row r="16" spans="3:18" ht="18.75" customHeight="1">
      <c r="D16" s="8" t="s">
        <v>259</v>
      </c>
      <c r="E16" s="8"/>
      <c r="F16" s="82">
        <f>LN(F10/F12)</f>
        <v>-8.007630440046154E-2</v>
      </c>
      <c r="G16" s="82">
        <f>LN(G10/G12)</f>
        <v>-5.2042663809118928E-2</v>
      </c>
      <c r="H16" s="82">
        <f t="shared" ref="H16:I16" si="4">LN(H10/H12)</f>
        <v>-3.276743153548272E-2</v>
      </c>
      <c r="I16" s="82">
        <f t="shared" si="4"/>
        <v>-1.0417423624803215E-2</v>
      </c>
      <c r="J16" s="82">
        <f>IF(ISNUMBER(J14),LN(J10/J12),"na")</f>
        <v>-1.9821876728079019E-2</v>
      </c>
      <c r="K16" s="82">
        <f t="shared" ref="K16:L16" si="5">IF(ISNUMBER(K14),LN(K10/K12),"na")</f>
        <v>-3.1175674208619959E-2</v>
      </c>
      <c r="L16" s="82">
        <f t="shared" si="5"/>
        <v>-4.410182533779259E-2</v>
      </c>
      <c r="M16" s="82">
        <f t="shared" ref="M16:N16" si="6">IF(ISNUMBER(M14),LN(M10/M12),"na")</f>
        <v>-5.8081482978755886E-2</v>
      </c>
      <c r="N16" s="82">
        <f t="shared" si="6"/>
        <v>-7.347702810032504E-2</v>
      </c>
    </row>
    <row r="17" spans="4:14" ht="18.75" customHeight="1">
      <c r="F17" s="98"/>
      <c r="G17" s="98"/>
      <c r="H17" s="98"/>
      <c r="I17" s="98"/>
      <c r="J17" s="55"/>
      <c r="K17" s="55"/>
      <c r="L17" s="55"/>
      <c r="M17" s="55"/>
      <c r="N17" s="55"/>
    </row>
    <row r="18" spans="4:14" ht="18.75" customHeight="1">
      <c r="D18" t="s">
        <v>260</v>
      </c>
      <c r="F18" s="99"/>
      <c r="G18" s="99"/>
      <c r="H18" s="99">
        <f>AVERAGE(F16:H16)</f>
        <v>-5.4962133248354396E-2</v>
      </c>
      <c r="I18" s="99">
        <f t="shared" ref="I18:L18" si="7">AVERAGE(G16:I16)</f>
        <v>-3.174250632313496E-2</v>
      </c>
      <c r="J18" s="99">
        <f t="shared" si="7"/>
        <v>-2.1002243962788315E-2</v>
      </c>
      <c r="K18" s="99">
        <f t="shared" si="7"/>
        <v>-2.0471658187167396E-2</v>
      </c>
      <c r="L18" s="99">
        <f t="shared" si="7"/>
        <v>-3.1699792091497189E-2</v>
      </c>
      <c r="M18" s="99">
        <f>AVERAGE(K16:M16)</f>
        <v>-4.4452994175056139E-2</v>
      </c>
      <c r="N18" s="99">
        <f>AVERAGE(L16:N16)</f>
        <v>-5.8553445472291167E-2</v>
      </c>
    </row>
    <row r="19" spans="4:14" ht="18.75" customHeight="1"/>
    <row r="20" spans="4:14" ht="18.75" customHeight="1">
      <c r="D20" t="s">
        <v>261</v>
      </c>
      <c r="F20" s="71"/>
      <c r="G20" s="71"/>
    </row>
    <row r="22" spans="4:14" ht="15">
      <c r="E22" t="s">
        <v>262</v>
      </c>
      <c r="F22" s="194">
        <f>IF(F16&lt;-0.25,1,IF(F16&lt;-0.1,2,IF(F16&lt;0.1,3,IF(F16&lt;0.25,4,5))))</f>
        <v>3</v>
      </c>
      <c r="G22" s="194">
        <f>IF(G16&lt;-0.25,1,IF(G16&lt;-0.1,2,IF(G16&lt;0.1,3,IF(G16&lt;0.25,4,5))))</f>
        <v>3</v>
      </c>
      <c r="H22" s="194">
        <f>IF(H16&lt;-0.25,1,IF(H16&lt;-0.1,2,IF(H16&lt;0.1,3,IF(H16&lt;0.25,4,5))))</f>
        <v>3</v>
      </c>
      <c r="I22" s="194">
        <f>IF($I$16&lt;-0.25,1,IF($I$16&lt;-0.1,2,IF($I$16&lt;0.1,3,IF($I$16&lt;0.25,4,5))))</f>
        <v>3</v>
      </c>
      <c r="J22" s="194">
        <f>IF(ISNUMBER(J16),IF(J16&lt;-0.25,1,IF(J16&lt;-0.1,2,IF(J16&lt;0.1,3,IF(J16&lt;0.25,4,5)))),"na")</f>
        <v>3</v>
      </c>
      <c r="K22" s="194">
        <f t="shared" ref="K22:L22" si="8">IF(ISNUMBER(K16),IF(K16&lt;-0.25,1,IF(K16&lt;-0.1,2,IF(K16&lt;0.1,3,IF(K16&lt;0.25,4,5)))),"na")</f>
        <v>3</v>
      </c>
      <c r="L22" s="194">
        <f t="shared" si="8"/>
        <v>3</v>
      </c>
      <c r="M22" s="194">
        <f t="shared" ref="M22:N22" si="9">IF(ISNUMBER(M16),IF(M16&lt;-0.25,1,IF(M16&lt;-0.1,2,IF(M16&lt;0.1,3,IF(M16&lt;0.25,4,5)))),"na")</f>
        <v>3</v>
      </c>
      <c r="N22" s="194">
        <f t="shared" si="9"/>
        <v>3</v>
      </c>
    </row>
    <row r="24" spans="4:14" ht="15">
      <c r="E24" t="s">
        <v>247</v>
      </c>
      <c r="F24" s="194"/>
      <c r="G24" s="194"/>
      <c r="H24" s="194">
        <f>IF(H$18&lt;-0.25,1,IF(H$18&lt;-0.1,2,IF(H$18&lt;0.1,3,IF(H$18&lt;0.25,4,5))))</f>
        <v>3</v>
      </c>
      <c r="I24" s="194">
        <f>IF(I$18&lt;-0.25,1,IF(I$18&lt;-0.1,2,IF(I$18&lt;0.1,3,IF(I$18&lt;0.25,4,5))))</f>
        <v>3</v>
      </c>
      <c r="J24" s="194">
        <f>IF(J$18&lt;-0.25,1,IF(J$18&lt;-0.1,2,IF(J$18&lt;0.1,3,IF(J$18&lt;0.25,4,5))))</f>
        <v>3</v>
      </c>
      <c r="K24" s="194">
        <f t="shared" ref="K24:N24" si="10">IF(K$18&lt;-0.25,1,IF(K$18&lt;-0.1,2,IF(K$18&lt;0.1,3,IF(K$18&lt;0.25,4,5))))</f>
        <v>3</v>
      </c>
      <c r="L24" s="194">
        <f t="shared" si="10"/>
        <v>3</v>
      </c>
      <c r="M24" s="194">
        <f t="shared" si="10"/>
        <v>3</v>
      </c>
      <c r="N24" s="194">
        <f t="shared" si="10"/>
        <v>3</v>
      </c>
    </row>
    <row r="27" spans="4:14">
      <c r="D27" s="8"/>
    </row>
    <row r="29" spans="4:14">
      <c r="G29" s="77"/>
    </row>
  </sheetData>
  <mergeCells count="2">
    <mergeCell ref="C3:N3"/>
    <mergeCell ref="C2:N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E4487-D320-4D5B-A74F-EDDAA6C04782}">
  <dimension ref="A1:BC261"/>
  <sheetViews>
    <sheetView workbookViewId="0">
      <selection activeCell="B40" sqref="B40"/>
    </sheetView>
  </sheetViews>
  <sheetFormatPr defaultRowHeight="12.75"/>
  <cols>
    <col min="1" max="1" width="14.85546875" customWidth="1"/>
    <col min="2" max="2" width="65.42578125" bestFit="1" customWidth="1"/>
    <col min="3" max="3" width="15.140625" bestFit="1" customWidth="1"/>
    <col min="4" max="25" width="13.5703125" bestFit="1" customWidth="1"/>
    <col min="26" max="26" width="15.140625" bestFit="1" customWidth="1"/>
    <col min="27" max="48" width="13.5703125" bestFit="1" customWidth="1"/>
    <col min="49" max="49" width="14.5703125" bestFit="1" customWidth="1"/>
    <col min="50" max="55" width="13.5703125" bestFit="1" customWidth="1"/>
  </cols>
  <sheetData>
    <row r="1" spans="1:55">
      <c r="A1" s="208"/>
      <c r="B1" s="213"/>
      <c r="C1" s="209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</row>
    <row r="2" spans="1:55">
      <c r="A2" s="68"/>
      <c r="B2" s="68"/>
      <c r="C2" s="157"/>
      <c r="D2" s="157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</row>
    <row r="3" spans="1:55" ht="75">
      <c r="A3" s="106"/>
      <c r="B3" s="106"/>
      <c r="C3" s="159" t="s">
        <v>125</v>
      </c>
      <c r="D3" s="159" t="s">
        <v>126</v>
      </c>
      <c r="E3" s="159" t="s">
        <v>127</v>
      </c>
      <c r="F3" s="159" t="s">
        <v>128</v>
      </c>
      <c r="G3" s="159" t="s">
        <v>129</v>
      </c>
      <c r="H3" s="159" t="s">
        <v>130</v>
      </c>
      <c r="I3" s="159" t="s">
        <v>131</v>
      </c>
      <c r="J3" s="159" t="s">
        <v>132</v>
      </c>
      <c r="K3" s="159" t="s">
        <v>133</v>
      </c>
      <c r="L3" s="159" t="s">
        <v>134</v>
      </c>
      <c r="M3" s="159" t="s">
        <v>135</v>
      </c>
      <c r="N3" s="159" t="s">
        <v>136</v>
      </c>
      <c r="O3" s="159" t="s">
        <v>137</v>
      </c>
      <c r="P3" s="159" t="s">
        <v>138</v>
      </c>
      <c r="Q3" s="159" t="s">
        <v>139</v>
      </c>
      <c r="R3" s="159" t="s">
        <v>140</v>
      </c>
      <c r="S3" s="159" t="s">
        <v>141</v>
      </c>
      <c r="T3" s="159" t="s">
        <v>142</v>
      </c>
      <c r="U3" s="159" t="s">
        <v>143</v>
      </c>
      <c r="V3" s="159" t="s">
        <v>144</v>
      </c>
      <c r="W3" s="159" t="s">
        <v>145</v>
      </c>
      <c r="X3" s="159" t="s">
        <v>146</v>
      </c>
      <c r="Y3" s="159" t="s">
        <v>147</v>
      </c>
      <c r="Z3" s="159" t="s">
        <v>148</v>
      </c>
      <c r="AA3" s="159" t="s">
        <v>2</v>
      </c>
      <c r="AB3" s="159" t="s">
        <v>149</v>
      </c>
      <c r="AC3" s="159" t="s">
        <v>150</v>
      </c>
      <c r="AD3" s="159" t="s">
        <v>151</v>
      </c>
      <c r="AE3" s="159" t="s">
        <v>152</v>
      </c>
      <c r="AF3" s="159" t="s">
        <v>153</v>
      </c>
      <c r="AG3" s="159" t="s">
        <v>154</v>
      </c>
      <c r="AH3" s="159" t="s">
        <v>155</v>
      </c>
      <c r="AI3" s="159" t="s">
        <v>156</v>
      </c>
      <c r="AJ3" s="159" t="s">
        <v>157</v>
      </c>
      <c r="AK3" s="159" t="s">
        <v>158</v>
      </c>
      <c r="AL3" s="159" t="s">
        <v>159</v>
      </c>
      <c r="AM3" s="159" t="s">
        <v>160</v>
      </c>
      <c r="AN3" s="159" t="s">
        <v>161</v>
      </c>
      <c r="AO3" s="159" t="s">
        <v>162</v>
      </c>
      <c r="AP3" s="159" t="s">
        <v>163</v>
      </c>
      <c r="AQ3" s="159" t="s">
        <v>164</v>
      </c>
      <c r="AR3" s="159" t="s">
        <v>165</v>
      </c>
      <c r="AS3" s="159" t="s">
        <v>166</v>
      </c>
      <c r="AT3" s="159" t="s">
        <v>167</v>
      </c>
      <c r="AU3" s="159" t="s">
        <v>168</v>
      </c>
      <c r="AV3" s="159" t="s">
        <v>169</v>
      </c>
      <c r="AW3" s="159" t="s">
        <v>170</v>
      </c>
      <c r="AX3" s="159" t="s">
        <v>171</v>
      </c>
      <c r="AY3" s="159" t="s">
        <v>172</v>
      </c>
      <c r="AZ3" s="159" t="s">
        <v>173</v>
      </c>
      <c r="BA3" s="159" t="s">
        <v>174</v>
      </c>
      <c r="BB3" s="159" t="s">
        <v>175</v>
      </c>
      <c r="BC3" s="159" t="s">
        <v>176</v>
      </c>
    </row>
    <row r="4" spans="1:55" ht="15.75">
      <c r="A4" s="151"/>
      <c r="B4" s="151"/>
      <c r="C4" s="162"/>
      <c r="D4" s="155"/>
      <c r="E4" s="155"/>
      <c r="F4" s="155"/>
      <c r="G4" s="155"/>
      <c r="H4" s="155"/>
      <c r="I4" s="155"/>
      <c r="J4" s="160"/>
      <c r="K4" s="155"/>
      <c r="L4" s="155"/>
      <c r="M4" s="155"/>
      <c r="N4" s="155"/>
      <c r="O4" s="160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</row>
    <row r="5" spans="1:55">
      <c r="A5" s="68"/>
      <c r="B5" s="68"/>
      <c r="C5" s="161">
        <v>2024</v>
      </c>
      <c r="D5" s="161">
        <v>2024</v>
      </c>
      <c r="E5" s="161">
        <v>2024</v>
      </c>
      <c r="F5" s="161">
        <v>2024</v>
      </c>
      <c r="G5" s="161">
        <v>2024</v>
      </c>
      <c r="H5" s="161">
        <v>2024</v>
      </c>
      <c r="I5" s="161">
        <v>2024</v>
      </c>
      <c r="J5" s="161">
        <v>2024</v>
      </c>
      <c r="K5" s="161">
        <v>2024</v>
      </c>
      <c r="L5" s="161">
        <v>2024</v>
      </c>
      <c r="M5" s="161">
        <v>2024</v>
      </c>
      <c r="N5" s="161">
        <v>2024</v>
      </c>
      <c r="O5" s="161">
        <v>2024</v>
      </c>
      <c r="P5" s="161">
        <v>2024</v>
      </c>
      <c r="Q5" s="161">
        <v>2024</v>
      </c>
      <c r="R5" s="161">
        <v>2024</v>
      </c>
      <c r="S5" s="161">
        <v>2024</v>
      </c>
      <c r="T5" s="161">
        <v>2024</v>
      </c>
      <c r="U5" s="161">
        <v>2024</v>
      </c>
      <c r="V5" s="161">
        <v>2024</v>
      </c>
      <c r="W5" s="161">
        <v>2024</v>
      </c>
      <c r="X5" s="161">
        <v>2024</v>
      </c>
      <c r="Y5" s="161">
        <v>2024</v>
      </c>
      <c r="Z5" s="161">
        <v>2024</v>
      </c>
      <c r="AA5" s="161">
        <v>2024</v>
      </c>
      <c r="AB5" s="161">
        <v>2024</v>
      </c>
      <c r="AC5" s="161">
        <v>2024</v>
      </c>
      <c r="AD5" s="161">
        <v>2024</v>
      </c>
      <c r="AE5" s="161">
        <v>2024</v>
      </c>
      <c r="AF5" s="161">
        <v>2024</v>
      </c>
      <c r="AG5" s="161">
        <v>2024</v>
      </c>
      <c r="AH5" s="161">
        <v>2024</v>
      </c>
      <c r="AI5" s="161">
        <v>2024</v>
      </c>
      <c r="AJ5" s="161">
        <v>2024</v>
      </c>
      <c r="AK5" s="161">
        <v>2024</v>
      </c>
      <c r="AL5" s="161">
        <v>2024</v>
      </c>
      <c r="AM5" s="161">
        <v>2024</v>
      </c>
      <c r="AN5" s="161">
        <v>2024</v>
      </c>
      <c r="AO5" s="161">
        <v>2024</v>
      </c>
      <c r="AP5" s="161">
        <v>2024</v>
      </c>
      <c r="AQ5" s="161">
        <v>2024</v>
      </c>
      <c r="AR5" s="161">
        <v>2024</v>
      </c>
      <c r="AS5" s="161">
        <v>2024</v>
      </c>
      <c r="AT5" s="161">
        <v>2024</v>
      </c>
      <c r="AU5" s="161">
        <v>2024</v>
      </c>
      <c r="AV5" s="161">
        <v>2024</v>
      </c>
      <c r="AW5" s="161">
        <v>2024</v>
      </c>
      <c r="AX5" s="161">
        <v>2024</v>
      </c>
      <c r="AY5" s="161">
        <v>2024</v>
      </c>
      <c r="AZ5" s="161">
        <v>2024</v>
      </c>
      <c r="BA5" s="161">
        <v>2024</v>
      </c>
      <c r="BB5" s="161">
        <v>2024</v>
      </c>
      <c r="BC5" s="161">
        <v>2024</v>
      </c>
    </row>
    <row r="6" spans="1:55">
      <c r="A6" s="68"/>
      <c r="B6" s="68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</row>
    <row r="7" spans="1:55">
      <c r="A7" s="68"/>
      <c r="B7" s="68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</row>
    <row r="8" spans="1:55">
      <c r="A8" s="68"/>
      <c r="B8" s="68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</row>
    <row r="9" spans="1:55">
      <c r="A9" s="8" t="s">
        <v>183</v>
      </c>
      <c r="B9" s="8"/>
    </row>
    <row r="10" spans="1:55">
      <c r="A10" s="9">
        <v>5005</v>
      </c>
      <c r="B10" s="9" t="s">
        <v>44</v>
      </c>
      <c r="C10" s="63">
        <v>9022995.7100000009</v>
      </c>
      <c r="D10" s="63">
        <v>112690.9</v>
      </c>
      <c r="E10" s="63">
        <v>40670.42</v>
      </c>
      <c r="F10" s="63">
        <v>637119</v>
      </c>
      <c r="G10" s="63">
        <v>0</v>
      </c>
      <c r="H10" s="63">
        <v>123734.35</v>
      </c>
      <c r="I10" s="63">
        <v>93906.89</v>
      </c>
      <c r="J10" s="63">
        <v>0</v>
      </c>
      <c r="K10" s="63">
        <v>123114.7</v>
      </c>
      <c r="L10" s="63">
        <v>3256907.75</v>
      </c>
      <c r="M10" s="63">
        <v>878479.88</v>
      </c>
      <c r="N10" s="63">
        <v>2738440.65</v>
      </c>
      <c r="O10" s="63">
        <v>357799.94</v>
      </c>
      <c r="P10" s="63">
        <v>406025.75</v>
      </c>
      <c r="Q10" s="63">
        <v>56432.9</v>
      </c>
      <c r="R10" s="63">
        <v>125511.8</v>
      </c>
      <c r="S10" s="63">
        <v>170666.22</v>
      </c>
      <c r="T10" s="63">
        <v>1597800.96</v>
      </c>
      <c r="U10" s="63">
        <v>167296.43</v>
      </c>
      <c r="V10" s="63">
        <v>451575.03999999998</v>
      </c>
      <c r="W10" s="63">
        <v>0</v>
      </c>
      <c r="X10" s="63">
        <v>0</v>
      </c>
      <c r="Y10" s="63">
        <v>0</v>
      </c>
      <c r="Z10" s="63">
        <v>5242060.9800000004</v>
      </c>
      <c r="AA10" s="63">
        <v>8811174.25</v>
      </c>
      <c r="AB10" s="63">
        <v>384622.23</v>
      </c>
      <c r="AC10" s="63">
        <v>294655.12</v>
      </c>
      <c r="AD10" s="63">
        <v>31464.97</v>
      </c>
      <c r="AE10" s="63">
        <v>0</v>
      </c>
      <c r="AF10" s="63">
        <v>2170961.0699999998</v>
      </c>
      <c r="AG10" s="63">
        <v>0</v>
      </c>
      <c r="AH10" s="63">
        <v>856378.03</v>
      </c>
      <c r="AI10" s="63">
        <v>869865.82</v>
      </c>
      <c r="AJ10" s="63">
        <v>57765.73</v>
      </c>
      <c r="AK10" s="63">
        <v>401555</v>
      </c>
      <c r="AL10" s="63">
        <v>203021.55</v>
      </c>
      <c r="AM10" s="63">
        <v>3531413.23</v>
      </c>
      <c r="AN10" s="63">
        <v>655403.01</v>
      </c>
      <c r="AO10" s="63">
        <v>230378.54</v>
      </c>
      <c r="AP10" s="63">
        <v>122981.33</v>
      </c>
      <c r="AQ10" s="63">
        <v>550871.91</v>
      </c>
      <c r="AR10" s="63">
        <v>56430.07</v>
      </c>
      <c r="AS10" s="63">
        <v>241311.49</v>
      </c>
      <c r="AT10" s="63">
        <v>0</v>
      </c>
      <c r="AU10" s="63">
        <v>378446.19</v>
      </c>
      <c r="AV10" s="63">
        <v>124466.44</v>
      </c>
      <c r="AW10" s="63">
        <v>21821156.41</v>
      </c>
      <c r="AX10" s="63">
        <v>0</v>
      </c>
      <c r="AY10" s="63">
        <v>321730.15000000002</v>
      </c>
      <c r="AZ10" s="63">
        <v>120863.71</v>
      </c>
      <c r="BA10" s="63">
        <v>0</v>
      </c>
      <c r="BB10" s="63">
        <v>1436816.75</v>
      </c>
      <c r="BC10" s="63">
        <v>1847198.99</v>
      </c>
    </row>
    <row r="11" spans="1:55">
      <c r="A11" s="9">
        <v>5010</v>
      </c>
      <c r="B11" s="9" t="s">
        <v>45</v>
      </c>
      <c r="C11" s="63">
        <v>13478739.43</v>
      </c>
      <c r="D11" s="63">
        <v>125684.14</v>
      </c>
      <c r="E11" s="63">
        <v>0</v>
      </c>
      <c r="F11" s="63">
        <v>235914</v>
      </c>
      <c r="G11" s="63">
        <v>1618163.04</v>
      </c>
      <c r="H11" s="63">
        <v>294919.48</v>
      </c>
      <c r="I11" s="63">
        <v>20188.62</v>
      </c>
      <c r="J11" s="63">
        <v>0</v>
      </c>
      <c r="K11" s="63">
        <v>813.74</v>
      </c>
      <c r="L11" s="63">
        <v>1894430.3</v>
      </c>
      <c r="M11" s="63">
        <v>136509.32999999999</v>
      </c>
      <c r="N11" s="63">
        <v>781487.76</v>
      </c>
      <c r="O11" s="63">
        <v>79491.69</v>
      </c>
      <c r="P11" s="63">
        <v>11626.54</v>
      </c>
      <c r="Q11" s="63">
        <v>202102.91</v>
      </c>
      <c r="R11" s="63">
        <v>108399.33</v>
      </c>
      <c r="S11" s="63">
        <v>0</v>
      </c>
      <c r="T11" s="63">
        <v>809098.58</v>
      </c>
      <c r="U11" s="63">
        <v>112616.89</v>
      </c>
      <c r="V11" s="63">
        <v>0</v>
      </c>
      <c r="W11" s="63">
        <v>0</v>
      </c>
      <c r="X11" s="63">
        <v>13230</v>
      </c>
      <c r="Y11" s="63">
        <v>0</v>
      </c>
      <c r="Z11" s="63">
        <v>1628247.08</v>
      </c>
      <c r="AA11" s="63">
        <v>3177132.36</v>
      </c>
      <c r="AB11" s="63">
        <v>76436.39</v>
      </c>
      <c r="AC11" s="63">
        <v>762569.55</v>
      </c>
      <c r="AD11" s="63">
        <v>0</v>
      </c>
      <c r="AE11" s="63">
        <v>40515.85</v>
      </c>
      <c r="AF11" s="63">
        <v>3626183.57</v>
      </c>
      <c r="AG11" s="63">
        <v>614389.76000000001</v>
      </c>
      <c r="AH11" s="63">
        <v>17675.669999999998</v>
      </c>
      <c r="AI11" s="63">
        <v>12689.79</v>
      </c>
      <c r="AJ11" s="63">
        <v>77385.45</v>
      </c>
      <c r="AK11" s="63">
        <v>240318</v>
      </c>
      <c r="AL11" s="63">
        <v>0</v>
      </c>
      <c r="AM11" s="63">
        <v>1663012.29</v>
      </c>
      <c r="AN11" s="63">
        <v>0</v>
      </c>
      <c r="AO11" s="63">
        <v>175852.19</v>
      </c>
      <c r="AP11" s="63">
        <v>21753.02</v>
      </c>
      <c r="AQ11" s="63">
        <v>505250.43</v>
      </c>
      <c r="AR11" s="63">
        <v>0</v>
      </c>
      <c r="AS11" s="63">
        <v>0</v>
      </c>
      <c r="AT11" s="63">
        <v>0</v>
      </c>
      <c r="AU11" s="63">
        <v>1067723.52</v>
      </c>
      <c r="AV11" s="63">
        <v>0</v>
      </c>
      <c r="AW11" s="63">
        <v>5349271.1900000004</v>
      </c>
      <c r="AX11" s="63">
        <v>2971.8</v>
      </c>
      <c r="AY11" s="63">
        <v>264508.21999999997</v>
      </c>
      <c r="AZ11" s="63">
        <v>0</v>
      </c>
      <c r="BA11" s="63">
        <v>0</v>
      </c>
      <c r="BB11" s="63">
        <v>2367921.21</v>
      </c>
      <c r="BC11" s="63">
        <v>1401986.53</v>
      </c>
    </row>
    <row r="12" spans="1:55">
      <c r="A12" s="9">
        <v>5012</v>
      </c>
      <c r="B12" s="9" t="s">
        <v>46</v>
      </c>
      <c r="C12" s="63">
        <v>0</v>
      </c>
      <c r="D12" s="63">
        <v>127084.42</v>
      </c>
      <c r="E12" s="63">
        <v>0</v>
      </c>
      <c r="F12" s="63">
        <v>12355</v>
      </c>
      <c r="G12" s="63">
        <v>132540.19</v>
      </c>
      <c r="H12" s="63">
        <v>229950.89</v>
      </c>
      <c r="I12" s="63">
        <v>67771.02</v>
      </c>
      <c r="J12" s="63">
        <v>0</v>
      </c>
      <c r="K12" s="63">
        <v>0</v>
      </c>
      <c r="L12" s="63">
        <v>284455.25</v>
      </c>
      <c r="M12" s="63">
        <v>0</v>
      </c>
      <c r="N12" s="63">
        <v>0</v>
      </c>
      <c r="O12" s="63">
        <v>37722.720000000001</v>
      </c>
      <c r="P12" s="63">
        <v>0</v>
      </c>
      <c r="Q12" s="63">
        <v>0</v>
      </c>
      <c r="R12" s="63">
        <v>37335.69</v>
      </c>
      <c r="S12" s="63">
        <v>29484.34</v>
      </c>
      <c r="T12" s="63">
        <v>148047.87</v>
      </c>
      <c r="U12" s="63">
        <v>27303.119999999999</v>
      </c>
      <c r="V12" s="63">
        <v>62276.61</v>
      </c>
      <c r="W12" s="63">
        <v>0</v>
      </c>
      <c r="X12" s="63">
        <v>0</v>
      </c>
      <c r="Y12" s="63">
        <v>0</v>
      </c>
      <c r="Z12" s="63">
        <v>1775210.28</v>
      </c>
      <c r="AA12" s="63">
        <v>4857803.76</v>
      </c>
      <c r="AB12" s="63">
        <v>82204.86</v>
      </c>
      <c r="AC12" s="63">
        <v>72117.119999999995</v>
      </c>
      <c r="AD12" s="63">
        <v>0</v>
      </c>
      <c r="AE12" s="63">
        <v>0</v>
      </c>
      <c r="AF12" s="63">
        <v>703468.89</v>
      </c>
      <c r="AG12" s="63">
        <v>0</v>
      </c>
      <c r="AH12" s="63">
        <v>62522.2</v>
      </c>
      <c r="AI12" s="63">
        <v>65014.99</v>
      </c>
      <c r="AJ12" s="63">
        <v>0</v>
      </c>
      <c r="AK12" s="63">
        <v>74353</v>
      </c>
      <c r="AL12" s="63">
        <v>10134.959999999999</v>
      </c>
      <c r="AM12" s="63">
        <v>389647.55</v>
      </c>
      <c r="AN12" s="63">
        <v>0</v>
      </c>
      <c r="AO12" s="63">
        <v>274828.62</v>
      </c>
      <c r="AP12" s="63">
        <v>93880.1</v>
      </c>
      <c r="AQ12" s="63">
        <v>590801.01</v>
      </c>
      <c r="AR12" s="63">
        <v>423.88</v>
      </c>
      <c r="AS12" s="63">
        <v>3735.43</v>
      </c>
      <c r="AT12" s="63">
        <v>0</v>
      </c>
      <c r="AU12" s="63">
        <v>155894.37</v>
      </c>
      <c r="AV12" s="63">
        <v>0</v>
      </c>
      <c r="AW12" s="63">
        <v>179547.19</v>
      </c>
      <c r="AX12" s="63">
        <v>0</v>
      </c>
      <c r="AY12" s="63">
        <v>13971.27</v>
      </c>
      <c r="AZ12" s="63">
        <v>24636.25</v>
      </c>
      <c r="BA12" s="63">
        <v>0</v>
      </c>
      <c r="BB12" s="63">
        <v>93245.37</v>
      </c>
      <c r="BC12" s="63">
        <v>6212.73</v>
      </c>
    </row>
    <row r="13" spans="1:55">
      <c r="A13" s="9">
        <v>5014</v>
      </c>
      <c r="B13" s="9" t="s">
        <v>47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112926.55</v>
      </c>
      <c r="M13" s="63">
        <v>0</v>
      </c>
      <c r="N13" s="63">
        <v>289867.55</v>
      </c>
      <c r="O13" s="63">
        <v>0</v>
      </c>
      <c r="P13" s="63">
        <v>0</v>
      </c>
      <c r="Q13" s="63">
        <v>0</v>
      </c>
      <c r="R13" s="63">
        <v>171657.47</v>
      </c>
      <c r="S13" s="63">
        <v>62210</v>
      </c>
      <c r="T13" s="63">
        <v>0</v>
      </c>
      <c r="U13" s="63">
        <v>14700.82</v>
      </c>
      <c r="V13" s="63">
        <v>31334.54</v>
      </c>
      <c r="W13" s="63">
        <v>0</v>
      </c>
      <c r="X13" s="63">
        <v>0</v>
      </c>
      <c r="Y13" s="63">
        <v>60061.73</v>
      </c>
      <c r="Z13" s="63">
        <v>501044.47</v>
      </c>
      <c r="AA13" s="63">
        <v>899315.39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7891.25</v>
      </c>
      <c r="AJ13" s="63">
        <v>5149.3100000000004</v>
      </c>
      <c r="AK13" s="63">
        <v>0</v>
      </c>
      <c r="AL13" s="63">
        <v>0</v>
      </c>
      <c r="AM13" s="63">
        <v>351641.75</v>
      </c>
      <c r="AN13" s="63">
        <v>0</v>
      </c>
      <c r="AO13" s="63">
        <v>0</v>
      </c>
      <c r="AP13" s="63">
        <v>0</v>
      </c>
      <c r="AQ13" s="63">
        <v>24410.58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38595.11</v>
      </c>
      <c r="AX13" s="63">
        <v>0</v>
      </c>
      <c r="AY13" s="63">
        <v>0</v>
      </c>
      <c r="AZ13" s="63">
        <v>0</v>
      </c>
      <c r="BA13" s="63">
        <v>0</v>
      </c>
      <c r="BB13" s="63">
        <v>276507.21999999997</v>
      </c>
      <c r="BC13" s="63">
        <v>0</v>
      </c>
    </row>
    <row r="14" spans="1:55">
      <c r="A14" s="9">
        <v>5015</v>
      </c>
      <c r="B14" s="9" t="s">
        <v>48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172940.51</v>
      </c>
      <c r="M14" s="63">
        <v>0</v>
      </c>
      <c r="N14" s="63">
        <v>22568.3</v>
      </c>
      <c r="O14" s="63">
        <v>0</v>
      </c>
      <c r="P14" s="63">
        <v>0</v>
      </c>
      <c r="Q14" s="63">
        <v>0</v>
      </c>
      <c r="R14" s="63">
        <v>68304.12</v>
      </c>
      <c r="S14" s="63">
        <v>43615.6</v>
      </c>
      <c r="T14" s="63">
        <v>0</v>
      </c>
      <c r="U14" s="63">
        <v>87256.76</v>
      </c>
      <c r="V14" s="63">
        <v>24609.71</v>
      </c>
      <c r="W14" s="63">
        <v>0</v>
      </c>
      <c r="X14" s="63">
        <v>0</v>
      </c>
      <c r="Y14" s="63">
        <v>12771.07</v>
      </c>
      <c r="Z14" s="63">
        <v>133402.81</v>
      </c>
      <c r="AA14" s="63">
        <v>1124406.1299999999</v>
      </c>
      <c r="AB14" s="63">
        <v>0</v>
      </c>
      <c r="AC14" s="63">
        <v>0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135138.32</v>
      </c>
      <c r="AJ14" s="63">
        <v>1070.78</v>
      </c>
      <c r="AK14" s="63">
        <v>0</v>
      </c>
      <c r="AL14" s="63">
        <v>0</v>
      </c>
      <c r="AM14" s="63">
        <v>32691.41</v>
      </c>
      <c r="AN14" s="63">
        <v>0</v>
      </c>
      <c r="AO14" s="63">
        <v>0</v>
      </c>
      <c r="AP14" s="63">
        <v>0</v>
      </c>
      <c r="AQ14" s="63">
        <v>13955.36</v>
      </c>
      <c r="AR14" s="63">
        <v>0</v>
      </c>
      <c r="AS14" s="63">
        <v>0</v>
      </c>
      <c r="AT14" s="63">
        <v>0</v>
      </c>
      <c r="AU14" s="63">
        <v>30331.52</v>
      </c>
      <c r="AV14" s="63">
        <v>0</v>
      </c>
      <c r="AW14" s="63">
        <v>8422.36</v>
      </c>
      <c r="AX14" s="63">
        <v>0</v>
      </c>
      <c r="AY14" s="63">
        <v>0</v>
      </c>
      <c r="AZ14" s="63">
        <v>0</v>
      </c>
      <c r="BA14" s="63">
        <v>0</v>
      </c>
      <c r="BB14" s="63">
        <v>795346.14</v>
      </c>
      <c r="BC14" s="63">
        <v>277393.06</v>
      </c>
    </row>
    <row r="15" spans="1:55">
      <c r="A15" s="9">
        <v>5016</v>
      </c>
      <c r="B15" s="9" t="s">
        <v>49</v>
      </c>
      <c r="C15" s="63">
        <v>2030404.74</v>
      </c>
      <c r="D15" s="63">
        <v>31376.67</v>
      </c>
      <c r="E15" s="63">
        <v>27391.75</v>
      </c>
      <c r="F15" s="63">
        <v>0</v>
      </c>
      <c r="G15" s="63">
        <v>419629.39</v>
      </c>
      <c r="H15" s="63">
        <v>19243.72</v>
      </c>
      <c r="I15" s="63">
        <v>0</v>
      </c>
      <c r="J15" s="63">
        <v>0</v>
      </c>
      <c r="K15" s="63">
        <v>0</v>
      </c>
      <c r="L15" s="63">
        <v>170924.41</v>
      </c>
      <c r="M15" s="63">
        <v>106449.99</v>
      </c>
      <c r="N15" s="63">
        <v>0</v>
      </c>
      <c r="O15" s="63">
        <v>3405</v>
      </c>
      <c r="P15" s="63">
        <v>11759.94</v>
      </c>
      <c r="Q15" s="63">
        <v>0</v>
      </c>
      <c r="R15" s="63">
        <v>0</v>
      </c>
      <c r="S15" s="63">
        <v>0</v>
      </c>
      <c r="T15" s="63">
        <v>491933.94</v>
      </c>
      <c r="U15" s="63">
        <v>0</v>
      </c>
      <c r="V15" s="63">
        <v>260980.9</v>
      </c>
      <c r="W15" s="63">
        <v>0</v>
      </c>
      <c r="X15" s="63">
        <v>0</v>
      </c>
      <c r="Y15" s="63">
        <v>55834.21</v>
      </c>
      <c r="Z15" s="63">
        <v>4474817.8600000003</v>
      </c>
      <c r="AA15" s="63">
        <v>1187537.1599999999</v>
      </c>
      <c r="AB15" s="63">
        <v>6227.93</v>
      </c>
      <c r="AC15" s="63">
        <v>103704.15</v>
      </c>
      <c r="AD15" s="63">
        <v>71146.03</v>
      </c>
      <c r="AE15" s="63">
        <v>10156.879999999999</v>
      </c>
      <c r="AF15" s="63">
        <v>181470.22</v>
      </c>
      <c r="AG15" s="63">
        <v>16158</v>
      </c>
      <c r="AH15" s="63">
        <v>20338.61</v>
      </c>
      <c r="AI15" s="63">
        <v>0</v>
      </c>
      <c r="AJ15" s="63">
        <v>0</v>
      </c>
      <c r="AK15" s="63">
        <v>283</v>
      </c>
      <c r="AL15" s="63">
        <v>12523.23</v>
      </c>
      <c r="AM15" s="63">
        <v>40067.410000000003</v>
      </c>
      <c r="AN15" s="63">
        <v>6182.59</v>
      </c>
      <c r="AO15" s="63">
        <v>103452.82</v>
      </c>
      <c r="AP15" s="63">
        <v>16364.81</v>
      </c>
      <c r="AQ15" s="63">
        <v>181742.84</v>
      </c>
      <c r="AR15" s="63">
        <v>4766.05</v>
      </c>
      <c r="AS15" s="63">
        <v>2269.9899999999998</v>
      </c>
      <c r="AT15" s="63">
        <v>0</v>
      </c>
      <c r="AU15" s="63">
        <v>0</v>
      </c>
      <c r="AV15" s="63">
        <v>0</v>
      </c>
      <c r="AW15" s="63">
        <v>4289161.41</v>
      </c>
      <c r="AX15" s="63">
        <v>27798.82</v>
      </c>
      <c r="AY15" s="63">
        <v>0</v>
      </c>
      <c r="AZ15" s="63">
        <v>7787.65</v>
      </c>
      <c r="BA15" s="63">
        <v>0</v>
      </c>
      <c r="BB15" s="63">
        <v>61415.3</v>
      </c>
      <c r="BC15" s="63">
        <v>0</v>
      </c>
    </row>
    <row r="16" spans="1:55">
      <c r="A16" s="9">
        <v>5017</v>
      </c>
      <c r="B16" s="9" t="s">
        <v>50</v>
      </c>
      <c r="C16" s="63">
        <v>1540899.05</v>
      </c>
      <c r="D16" s="63">
        <v>44245.49</v>
      </c>
      <c r="E16" s="63">
        <v>2906</v>
      </c>
      <c r="F16" s="63">
        <v>50196</v>
      </c>
      <c r="G16" s="63">
        <v>548598.94999999995</v>
      </c>
      <c r="H16" s="63">
        <v>29041.43</v>
      </c>
      <c r="I16" s="63">
        <v>40898.58</v>
      </c>
      <c r="J16" s="63">
        <v>1131.47</v>
      </c>
      <c r="K16" s="63">
        <v>0</v>
      </c>
      <c r="L16" s="63">
        <v>58387.14</v>
      </c>
      <c r="M16" s="63">
        <v>121558.45</v>
      </c>
      <c r="N16" s="63">
        <v>0</v>
      </c>
      <c r="O16" s="63">
        <v>1680</v>
      </c>
      <c r="P16" s="63">
        <v>2144</v>
      </c>
      <c r="Q16" s="63">
        <v>0</v>
      </c>
      <c r="R16" s="63">
        <v>0</v>
      </c>
      <c r="S16" s="63">
        <v>0</v>
      </c>
      <c r="T16" s="63">
        <v>261620.96</v>
      </c>
      <c r="U16" s="63">
        <v>3437.88</v>
      </c>
      <c r="V16" s="63">
        <v>29786.86</v>
      </c>
      <c r="W16" s="63">
        <v>0</v>
      </c>
      <c r="X16" s="63">
        <v>0</v>
      </c>
      <c r="Y16" s="63">
        <v>1991.45</v>
      </c>
      <c r="Z16" s="63">
        <v>1265569.3999999999</v>
      </c>
      <c r="AA16" s="63">
        <v>206168.42</v>
      </c>
      <c r="AB16" s="63">
        <v>41100</v>
      </c>
      <c r="AC16" s="63">
        <v>8586.48</v>
      </c>
      <c r="AD16" s="63">
        <v>237.5</v>
      </c>
      <c r="AE16" s="63">
        <v>0</v>
      </c>
      <c r="AF16" s="63">
        <v>109305.86</v>
      </c>
      <c r="AG16" s="63">
        <v>13044.15</v>
      </c>
      <c r="AH16" s="63">
        <v>36358.410000000003</v>
      </c>
      <c r="AI16" s="63">
        <v>0</v>
      </c>
      <c r="AJ16" s="63">
        <v>0</v>
      </c>
      <c r="AK16" s="63">
        <v>29</v>
      </c>
      <c r="AL16" s="63">
        <v>11000.04</v>
      </c>
      <c r="AM16" s="63">
        <v>2049.35</v>
      </c>
      <c r="AN16" s="63">
        <v>40700.5</v>
      </c>
      <c r="AO16" s="63">
        <v>0</v>
      </c>
      <c r="AP16" s="63">
        <v>762.5</v>
      </c>
      <c r="AQ16" s="63">
        <v>82725.149999999994</v>
      </c>
      <c r="AR16" s="63">
        <v>39278.589999999997</v>
      </c>
      <c r="AS16" s="63">
        <v>0</v>
      </c>
      <c r="AT16" s="63">
        <v>0</v>
      </c>
      <c r="AU16" s="63">
        <v>191196.62</v>
      </c>
      <c r="AV16" s="63">
        <v>19169.3</v>
      </c>
      <c r="AW16" s="63">
        <v>2437799.73</v>
      </c>
      <c r="AX16" s="63">
        <v>14529.72</v>
      </c>
      <c r="AY16" s="63">
        <v>73328.14</v>
      </c>
      <c r="AZ16" s="63">
        <v>21874.1</v>
      </c>
      <c r="BA16" s="63">
        <v>0</v>
      </c>
      <c r="BB16" s="63">
        <v>17530.009999999998</v>
      </c>
      <c r="BC16" s="63">
        <v>0</v>
      </c>
    </row>
    <row r="17" spans="1:55">
      <c r="A17" s="9">
        <v>5020</v>
      </c>
      <c r="B17" s="9" t="s">
        <v>51</v>
      </c>
      <c r="C17" s="63">
        <v>15370067.92</v>
      </c>
      <c r="D17" s="63">
        <v>31302.67</v>
      </c>
      <c r="E17" s="63">
        <v>263235.12</v>
      </c>
      <c r="F17" s="63">
        <v>26861</v>
      </c>
      <c r="G17" s="63">
        <v>251058.27</v>
      </c>
      <c r="H17" s="63">
        <v>109662.87</v>
      </c>
      <c r="I17" s="63">
        <v>3006.54</v>
      </c>
      <c r="J17" s="63">
        <v>0</v>
      </c>
      <c r="K17" s="63">
        <v>11834.35</v>
      </c>
      <c r="L17" s="63">
        <v>1452299.08</v>
      </c>
      <c r="M17" s="63">
        <v>149735.13</v>
      </c>
      <c r="N17" s="63">
        <v>2321845.19</v>
      </c>
      <c r="O17" s="63">
        <v>81463.92</v>
      </c>
      <c r="P17" s="63">
        <v>24935.09</v>
      </c>
      <c r="Q17" s="63">
        <v>146073.45000000001</v>
      </c>
      <c r="R17" s="63">
        <v>12697.71</v>
      </c>
      <c r="S17" s="63">
        <v>36745.49</v>
      </c>
      <c r="T17" s="63">
        <v>219520.06</v>
      </c>
      <c r="U17" s="63">
        <v>83925.82</v>
      </c>
      <c r="V17" s="63">
        <v>591077.29</v>
      </c>
      <c r="W17" s="63">
        <v>3336.94</v>
      </c>
      <c r="X17" s="63">
        <v>0</v>
      </c>
      <c r="Y17" s="63">
        <v>0</v>
      </c>
      <c r="Z17" s="63">
        <v>9029137.5899999999</v>
      </c>
      <c r="AA17" s="63">
        <v>166156.88</v>
      </c>
      <c r="AB17" s="63">
        <v>25951.23</v>
      </c>
      <c r="AC17" s="63">
        <v>125935.97</v>
      </c>
      <c r="AD17" s="63">
        <v>165522.5</v>
      </c>
      <c r="AE17" s="63">
        <v>51862.42</v>
      </c>
      <c r="AF17" s="63">
        <v>162245.35</v>
      </c>
      <c r="AG17" s="63">
        <v>22205.29</v>
      </c>
      <c r="AH17" s="63">
        <v>14157.54</v>
      </c>
      <c r="AI17" s="63">
        <v>75869.75</v>
      </c>
      <c r="AJ17" s="63">
        <v>109199.43</v>
      </c>
      <c r="AK17" s="63">
        <v>23636</v>
      </c>
      <c r="AL17" s="63">
        <v>201693.74</v>
      </c>
      <c r="AM17" s="63">
        <v>253769</v>
      </c>
      <c r="AN17" s="63">
        <v>14259.18</v>
      </c>
      <c r="AO17" s="63">
        <v>590871.35</v>
      </c>
      <c r="AP17" s="63">
        <v>40276.97</v>
      </c>
      <c r="AQ17" s="63">
        <v>474871.38</v>
      </c>
      <c r="AR17" s="63">
        <v>34197.42</v>
      </c>
      <c r="AS17" s="63">
        <v>1770.6</v>
      </c>
      <c r="AT17" s="63">
        <v>378596.53</v>
      </c>
      <c r="AU17" s="63">
        <v>211310.87</v>
      </c>
      <c r="AV17" s="63">
        <v>433.33</v>
      </c>
      <c r="AW17" s="63">
        <v>488795.24</v>
      </c>
      <c r="AX17" s="63">
        <v>0</v>
      </c>
      <c r="AY17" s="63">
        <v>71835.929999999993</v>
      </c>
      <c r="AZ17" s="63">
        <v>22066.65</v>
      </c>
      <c r="BA17" s="63">
        <v>0</v>
      </c>
      <c r="BB17" s="63">
        <v>1594956.09</v>
      </c>
      <c r="BC17" s="63">
        <v>303570.31</v>
      </c>
    </row>
    <row r="18" spans="1:55">
      <c r="A18" s="9">
        <v>5025</v>
      </c>
      <c r="B18" s="9" t="s">
        <v>52</v>
      </c>
      <c r="C18" s="63">
        <v>7886048.6100000003</v>
      </c>
      <c r="D18" s="63">
        <v>87285.9</v>
      </c>
      <c r="E18" s="63">
        <v>48027.86</v>
      </c>
      <c r="F18" s="63">
        <v>117284</v>
      </c>
      <c r="G18" s="63">
        <v>606009.25</v>
      </c>
      <c r="H18" s="63">
        <v>11166.15</v>
      </c>
      <c r="I18" s="63">
        <v>9972.69</v>
      </c>
      <c r="J18" s="63">
        <v>0</v>
      </c>
      <c r="K18" s="63">
        <v>105.69</v>
      </c>
      <c r="L18" s="63">
        <v>805802.31</v>
      </c>
      <c r="M18" s="63">
        <v>5252.2</v>
      </c>
      <c r="N18" s="63">
        <v>69564.13</v>
      </c>
      <c r="O18" s="63">
        <v>9812.35</v>
      </c>
      <c r="P18" s="63">
        <v>0</v>
      </c>
      <c r="Q18" s="63">
        <v>95153.8</v>
      </c>
      <c r="R18" s="63">
        <v>40560.18</v>
      </c>
      <c r="S18" s="63">
        <v>4336.6099999999997</v>
      </c>
      <c r="T18" s="63">
        <v>427546.57</v>
      </c>
      <c r="U18" s="63">
        <v>19522.55</v>
      </c>
      <c r="V18" s="63">
        <v>172342.85500000001</v>
      </c>
      <c r="W18" s="63">
        <v>77473.13</v>
      </c>
      <c r="X18" s="63">
        <v>0</v>
      </c>
      <c r="Y18" s="63">
        <v>0</v>
      </c>
      <c r="Z18" s="63">
        <v>444016.06</v>
      </c>
      <c r="AA18" s="63">
        <v>92182.5</v>
      </c>
      <c r="AB18" s="63">
        <v>8163.08</v>
      </c>
      <c r="AC18" s="63">
        <v>83858.28</v>
      </c>
      <c r="AD18" s="63">
        <v>22301.81</v>
      </c>
      <c r="AE18" s="63">
        <v>0</v>
      </c>
      <c r="AF18" s="63">
        <v>336377.56</v>
      </c>
      <c r="AG18" s="63">
        <v>0</v>
      </c>
      <c r="AH18" s="63">
        <v>20138.64</v>
      </c>
      <c r="AI18" s="63">
        <v>96486.46</v>
      </c>
      <c r="AJ18" s="63">
        <v>93324.94</v>
      </c>
      <c r="AK18" s="63">
        <v>0</v>
      </c>
      <c r="AL18" s="63">
        <v>3324.49</v>
      </c>
      <c r="AM18" s="63">
        <v>171768.83</v>
      </c>
      <c r="AN18" s="63">
        <v>19063.28</v>
      </c>
      <c r="AO18" s="63">
        <v>305842.48</v>
      </c>
      <c r="AP18" s="63">
        <v>1275</v>
      </c>
      <c r="AQ18" s="63">
        <v>354601.47</v>
      </c>
      <c r="AR18" s="63">
        <v>20371.3</v>
      </c>
      <c r="AS18" s="63">
        <v>0</v>
      </c>
      <c r="AT18" s="63">
        <v>104119.24</v>
      </c>
      <c r="AU18" s="63">
        <v>795743.11</v>
      </c>
      <c r="AV18" s="63">
        <v>15284.91</v>
      </c>
      <c r="AW18" s="63">
        <v>2868755.71</v>
      </c>
      <c r="AX18" s="63">
        <v>0</v>
      </c>
      <c r="AY18" s="63">
        <v>66969.72</v>
      </c>
      <c r="AZ18" s="63">
        <v>15618.88</v>
      </c>
      <c r="BA18" s="63">
        <v>0</v>
      </c>
      <c r="BB18" s="63">
        <v>714613.98</v>
      </c>
      <c r="BC18" s="63">
        <v>142728</v>
      </c>
    </row>
    <row r="19" spans="1:55">
      <c r="A19" s="9">
        <v>5035</v>
      </c>
      <c r="B19" s="9" t="s">
        <v>53</v>
      </c>
      <c r="C19" s="63">
        <v>0</v>
      </c>
      <c r="D19" s="63">
        <v>-2652.7</v>
      </c>
      <c r="E19" s="63">
        <v>0</v>
      </c>
      <c r="F19" s="63">
        <v>83982</v>
      </c>
      <c r="G19" s="63">
        <v>8794.06</v>
      </c>
      <c r="H19" s="63">
        <v>30885.68</v>
      </c>
      <c r="I19" s="63">
        <v>0</v>
      </c>
      <c r="J19" s="63">
        <v>765</v>
      </c>
      <c r="K19" s="63">
        <v>10454.58</v>
      </c>
      <c r="L19" s="63">
        <v>0</v>
      </c>
      <c r="M19" s="63">
        <v>12</v>
      </c>
      <c r="N19" s="63">
        <v>64761.91</v>
      </c>
      <c r="O19" s="63">
        <v>31572.35</v>
      </c>
      <c r="P19" s="63">
        <v>0</v>
      </c>
      <c r="Q19" s="63">
        <v>24835.759999999998</v>
      </c>
      <c r="R19" s="63">
        <v>7552.94</v>
      </c>
      <c r="S19" s="63">
        <v>0</v>
      </c>
      <c r="T19" s="63">
        <v>53536.7</v>
      </c>
      <c r="U19" s="63">
        <v>2073.9</v>
      </c>
      <c r="V19" s="63">
        <v>60596.9</v>
      </c>
      <c r="W19" s="63">
        <v>0</v>
      </c>
      <c r="X19" s="63">
        <v>0</v>
      </c>
      <c r="Y19" s="63">
        <v>5605.65</v>
      </c>
      <c r="Z19" s="63">
        <v>0</v>
      </c>
      <c r="AA19" s="63">
        <v>129946.64</v>
      </c>
      <c r="AB19" s="63">
        <v>0</v>
      </c>
      <c r="AC19" s="63">
        <v>3489.58</v>
      </c>
      <c r="AD19" s="63">
        <v>0</v>
      </c>
      <c r="AE19" s="63">
        <v>909.37</v>
      </c>
      <c r="AF19" s="63">
        <v>53087.98</v>
      </c>
      <c r="AG19" s="63">
        <v>0</v>
      </c>
      <c r="AH19" s="63">
        <v>4515.13</v>
      </c>
      <c r="AI19" s="63">
        <v>0</v>
      </c>
      <c r="AJ19" s="63">
        <v>0</v>
      </c>
      <c r="AK19" s="63">
        <v>20651</v>
      </c>
      <c r="AL19" s="63">
        <v>4990</v>
      </c>
      <c r="AM19" s="63">
        <v>12925.77</v>
      </c>
      <c r="AN19" s="63">
        <v>3985.53</v>
      </c>
      <c r="AO19" s="63">
        <v>0</v>
      </c>
      <c r="AP19" s="63">
        <v>169.35</v>
      </c>
      <c r="AQ19" s="63">
        <v>25706.05</v>
      </c>
      <c r="AR19" s="63">
        <v>9592.9500000000007</v>
      </c>
      <c r="AS19" s="63">
        <v>9886.8700000000008</v>
      </c>
      <c r="AT19" s="63">
        <v>32490.36</v>
      </c>
      <c r="AU19" s="63">
        <v>193843.12</v>
      </c>
      <c r="AV19" s="63">
        <v>194.4</v>
      </c>
      <c r="AW19" s="63">
        <v>0</v>
      </c>
      <c r="AX19" s="63">
        <v>0</v>
      </c>
      <c r="AY19" s="63">
        <v>0</v>
      </c>
      <c r="AZ19" s="63">
        <v>6953.36</v>
      </c>
      <c r="BA19" s="63">
        <v>0</v>
      </c>
      <c r="BB19" s="63">
        <v>0</v>
      </c>
      <c r="BC19" s="63">
        <v>56482.29</v>
      </c>
    </row>
    <row r="20" spans="1:55">
      <c r="A20" s="9">
        <v>5040</v>
      </c>
      <c r="B20" s="9" t="s">
        <v>54</v>
      </c>
      <c r="C20" s="63">
        <v>5665674.1399999997</v>
      </c>
      <c r="D20" s="63">
        <v>12083.56</v>
      </c>
      <c r="E20" s="63">
        <v>0</v>
      </c>
      <c r="F20" s="63">
        <v>884575</v>
      </c>
      <c r="G20" s="63">
        <v>51810.36</v>
      </c>
      <c r="H20" s="63">
        <v>88541.23</v>
      </c>
      <c r="I20" s="63">
        <v>0</v>
      </c>
      <c r="J20" s="63">
        <v>0</v>
      </c>
      <c r="K20" s="63">
        <v>142946.66</v>
      </c>
      <c r="L20" s="63">
        <v>-1452153.55</v>
      </c>
      <c r="M20" s="63">
        <v>431337.57</v>
      </c>
      <c r="N20" s="63">
        <v>664833.88</v>
      </c>
      <c r="O20" s="63">
        <v>38919.21</v>
      </c>
      <c r="P20" s="63">
        <v>12133.1</v>
      </c>
      <c r="Q20" s="63">
        <v>84436.96</v>
      </c>
      <c r="R20" s="63">
        <v>6944.71</v>
      </c>
      <c r="S20" s="63">
        <v>6233.79</v>
      </c>
      <c r="T20" s="63">
        <v>99403.97</v>
      </c>
      <c r="U20" s="63">
        <v>4924.28</v>
      </c>
      <c r="V20" s="63">
        <v>43873.73</v>
      </c>
      <c r="W20" s="63">
        <v>0</v>
      </c>
      <c r="X20" s="63">
        <v>0</v>
      </c>
      <c r="Y20" s="63">
        <v>0</v>
      </c>
      <c r="Z20" s="63">
        <v>1578723.79</v>
      </c>
      <c r="AA20" s="63">
        <v>463706.42</v>
      </c>
      <c r="AB20" s="63">
        <v>8545.4</v>
      </c>
      <c r="AC20" s="63">
        <v>42041.26</v>
      </c>
      <c r="AD20" s="63">
        <v>9479.5300000000007</v>
      </c>
      <c r="AE20" s="63">
        <v>14961.69</v>
      </c>
      <c r="AF20" s="63">
        <v>161452.09</v>
      </c>
      <c r="AG20" s="63">
        <v>0</v>
      </c>
      <c r="AH20" s="63">
        <v>261152.48</v>
      </c>
      <c r="AI20" s="63">
        <v>66862.98</v>
      </c>
      <c r="AJ20" s="63">
        <v>19.8</v>
      </c>
      <c r="AK20" s="63">
        <v>42389</v>
      </c>
      <c r="AL20" s="63">
        <v>2248.17</v>
      </c>
      <c r="AM20" s="63">
        <v>314244.49</v>
      </c>
      <c r="AN20" s="63">
        <v>6264.75</v>
      </c>
      <c r="AO20" s="63">
        <v>23256.53</v>
      </c>
      <c r="AP20" s="63">
        <v>1169.43</v>
      </c>
      <c r="AQ20" s="63">
        <v>244668.66</v>
      </c>
      <c r="AR20" s="63">
        <v>1897.67</v>
      </c>
      <c r="AS20" s="63">
        <v>0</v>
      </c>
      <c r="AT20" s="63">
        <v>0</v>
      </c>
      <c r="AU20" s="63">
        <v>2267.0500000000002</v>
      </c>
      <c r="AV20" s="63">
        <v>405.6</v>
      </c>
      <c r="AW20" s="63">
        <v>563355.61</v>
      </c>
      <c r="AX20" s="63">
        <v>0</v>
      </c>
      <c r="AY20" s="63">
        <v>256487.03</v>
      </c>
      <c r="AZ20" s="63">
        <v>0</v>
      </c>
      <c r="BA20" s="63">
        <v>420785.12</v>
      </c>
      <c r="BB20" s="63">
        <v>125934.14</v>
      </c>
      <c r="BC20" s="63">
        <v>83455.850000000006</v>
      </c>
    </row>
    <row r="21" spans="1:55">
      <c r="A21" s="9">
        <v>5045</v>
      </c>
      <c r="B21" s="9" t="s">
        <v>55</v>
      </c>
      <c r="C21" s="63">
        <v>14315184.41</v>
      </c>
      <c r="D21" s="63">
        <v>0</v>
      </c>
      <c r="E21" s="63">
        <v>0</v>
      </c>
      <c r="F21" s="63">
        <v>396708</v>
      </c>
      <c r="G21" s="63">
        <v>648991.29</v>
      </c>
      <c r="H21" s="63">
        <v>189274.08</v>
      </c>
      <c r="I21" s="63">
        <v>0</v>
      </c>
      <c r="J21" s="63">
        <v>0</v>
      </c>
      <c r="K21" s="63">
        <v>0</v>
      </c>
      <c r="L21" s="63">
        <v>1794776.63</v>
      </c>
      <c r="M21" s="63">
        <v>51773.7</v>
      </c>
      <c r="N21" s="63">
        <v>530831.06000000006</v>
      </c>
      <c r="O21" s="63">
        <v>709.69</v>
      </c>
      <c r="P21" s="63">
        <v>1680</v>
      </c>
      <c r="Q21" s="63">
        <v>18988.759999999998</v>
      </c>
      <c r="R21" s="63">
        <v>481.37</v>
      </c>
      <c r="S21" s="63">
        <v>815.38</v>
      </c>
      <c r="T21" s="63">
        <v>4934.6000000000004</v>
      </c>
      <c r="U21" s="63">
        <v>51818.99</v>
      </c>
      <c r="V21" s="63">
        <v>98565.62</v>
      </c>
      <c r="W21" s="63">
        <v>176.5</v>
      </c>
      <c r="X21" s="63">
        <v>0</v>
      </c>
      <c r="Y21" s="63">
        <v>0</v>
      </c>
      <c r="Z21" s="63">
        <v>148005.37</v>
      </c>
      <c r="AA21" s="63">
        <v>4480395.8600000003</v>
      </c>
      <c r="AB21" s="63">
        <v>140682.04</v>
      </c>
      <c r="AC21" s="63">
        <v>41710.800000000003</v>
      </c>
      <c r="AD21" s="63">
        <v>0</v>
      </c>
      <c r="AE21" s="63">
        <v>0</v>
      </c>
      <c r="AF21" s="63">
        <v>235028.56</v>
      </c>
      <c r="AG21" s="63">
        <v>-650.77</v>
      </c>
      <c r="AH21" s="63">
        <v>129634.33</v>
      </c>
      <c r="AI21" s="63">
        <v>417222.21</v>
      </c>
      <c r="AJ21" s="63">
        <v>5933.69</v>
      </c>
      <c r="AK21" s="63">
        <v>194588</v>
      </c>
      <c r="AL21" s="63">
        <v>3944.24</v>
      </c>
      <c r="AM21" s="63">
        <v>33254.18</v>
      </c>
      <c r="AN21" s="63">
        <v>2279.6799999999998</v>
      </c>
      <c r="AO21" s="63">
        <v>0</v>
      </c>
      <c r="AP21" s="63">
        <v>0</v>
      </c>
      <c r="AQ21" s="63">
        <v>47787.64</v>
      </c>
      <c r="AR21" s="63">
        <v>465</v>
      </c>
      <c r="AS21" s="63">
        <v>0</v>
      </c>
      <c r="AT21" s="63">
        <v>6214.18</v>
      </c>
      <c r="AU21" s="63">
        <v>8087.2</v>
      </c>
      <c r="AV21" s="63">
        <v>147.85</v>
      </c>
      <c r="AW21" s="63">
        <v>4440624.07</v>
      </c>
      <c r="AX21" s="63">
        <v>0</v>
      </c>
      <c r="AY21" s="63">
        <v>2400</v>
      </c>
      <c r="AZ21" s="63">
        <v>14283.27</v>
      </c>
      <c r="BA21" s="63">
        <v>0</v>
      </c>
      <c r="BB21" s="63">
        <v>212823.83</v>
      </c>
      <c r="BC21" s="63">
        <v>101582.65</v>
      </c>
    </row>
    <row r="22" spans="1:55">
      <c r="A22" s="9">
        <v>5055</v>
      </c>
      <c r="B22" s="9" t="s">
        <v>56</v>
      </c>
      <c r="C22" s="63">
        <v>0</v>
      </c>
      <c r="D22" s="63">
        <v>0</v>
      </c>
      <c r="E22" s="63">
        <v>0</v>
      </c>
      <c r="F22" s="63">
        <v>0</v>
      </c>
      <c r="G22" s="63">
        <v>2329.0500000000002</v>
      </c>
      <c r="H22" s="63">
        <v>10466.18</v>
      </c>
      <c r="I22" s="63">
        <v>27339.72</v>
      </c>
      <c r="J22" s="63">
        <v>0</v>
      </c>
      <c r="K22" s="63">
        <v>12241.89</v>
      </c>
      <c r="L22" s="63">
        <v>338375.79</v>
      </c>
      <c r="M22" s="63">
        <v>23657.14</v>
      </c>
      <c r="N22" s="63">
        <v>407813.26</v>
      </c>
      <c r="O22" s="63">
        <v>1660</v>
      </c>
      <c r="P22" s="63">
        <v>0</v>
      </c>
      <c r="Q22" s="63">
        <v>45615.5</v>
      </c>
      <c r="R22" s="63">
        <v>8404.56</v>
      </c>
      <c r="S22" s="63">
        <v>0</v>
      </c>
      <c r="T22" s="63">
        <v>57995.39</v>
      </c>
      <c r="U22" s="63">
        <v>13593.02</v>
      </c>
      <c r="V22" s="63">
        <v>0</v>
      </c>
      <c r="W22" s="63">
        <v>546.41</v>
      </c>
      <c r="X22" s="63">
        <v>0</v>
      </c>
      <c r="Y22" s="63">
        <v>430</v>
      </c>
      <c r="Z22" s="63">
        <v>0</v>
      </c>
      <c r="AA22" s="63">
        <v>180827.66</v>
      </c>
      <c r="AB22" s="63">
        <v>0</v>
      </c>
      <c r="AC22" s="63">
        <v>0</v>
      </c>
      <c r="AD22" s="63">
        <v>0</v>
      </c>
      <c r="AE22" s="63">
        <v>21444.57</v>
      </c>
      <c r="AF22" s="63">
        <v>243628.43</v>
      </c>
      <c r="AG22" s="63">
        <v>0</v>
      </c>
      <c r="AH22" s="63">
        <v>144592.12</v>
      </c>
      <c r="AI22" s="63">
        <v>0</v>
      </c>
      <c r="AJ22" s="63">
        <v>0</v>
      </c>
      <c r="AK22" s="63">
        <v>0</v>
      </c>
      <c r="AL22" s="63">
        <v>667.03</v>
      </c>
      <c r="AM22" s="63">
        <v>4088.37</v>
      </c>
      <c r="AN22" s="63">
        <v>16245.32</v>
      </c>
      <c r="AO22" s="63">
        <v>0</v>
      </c>
      <c r="AP22" s="63">
        <v>15944.76</v>
      </c>
      <c r="AQ22" s="63">
        <v>346.56</v>
      </c>
      <c r="AR22" s="63">
        <v>0</v>
      </c>
      <c r="AS22" s="63">
        <v>0</v>
      </c>
      <c r="AT22" s="63">
        <v>0</v>
      </c>
      <c r="AU22" s="63">
        <v>73494.259999999995</v>
      </c>
      <c r="AV22" s="63">
        <v>35604.1</v>
      </c>
      <c r="AW22" s="63">
        <v>2138027.31</v>
      </c>
      <c r="AX22" s="63">
        <v>0</v>
      </c>
      <c r="AY22" s="63">
        <v>1810.87</v>
      </c>
      <c r="AZ22" s="63">
        <v>6843.34</v>
      </c>
      <c r="BA22" s="63">
        <v>0</v>
      </c>
      <c r="BB22" s="63">
        <v>11014.4</v>
      </c>
      <c r="BC22" s="63">
        <v>67821.13</v>
      </c>
    </row>
    <row r="23" spans="1:55">
      <c r="A23" s="9">
        <v>5065</v>
      </c>
      <c r="B23" s="9" t="s">
        <v>57</v>
      </c>
      <c r="C23" s="63">
        <v>10036219.279999999</v>
      </c>
      <c r="D23" s="63">
        <v>228158.75</v>
      </c>
      <c r="E23" s="63">
        <v>45594.31</v>
      </c>
      <c r="F23" s="63">
        <v>299734</v>
      </c>
      <c r="G23" s="63">
        <v>385529.63</v>
      </c>
      <c r="H23" s="63">
        <v>361296.9</v>
      </c>
      <c r="I23" s="63">
        <v>75522.52</v>
      </c>
      <c r="J23" s="63">
        <v>5848.28</v>
      </c>
      <c r="K23" s="63">
        <v>25143.95</v>
      </c>
      <c r="L23" s="63">
        <v>523243.23</v>
      </c>
      <c r="M23" s="63">
        <v>228123.19</v>
      </c>
      <c r="N23" s="63">
        <v>907278.33</v>
      </c>
      <c r="O23" s="63">
        <v>26263.119999999999</v>
      </c>
      <c r="P23" s="63">
        <v>184697.1</v>
      </c>
      <c r="Q23" s="63">
        <v>173734.84</v>
      </c>
      <c r="R23" s="63">
        <v>218162.86</v>
      </c>
      <c r="S23" s="63">
        <v>33307.56</v>
      </c>
      <c r="T23" s="63">
        <v>691700.04</v>
      </c>
      <c r="U23" s="63">
        <v>241754.62</v>
      </c>
      <c r="V23" s="63">
        <v>161720.25</v>
      </c>
      <c r="W23" s="63">
        <v>0</v>
      </c>
      <c r="X23" s="63">
        <v>0</v>
      </c>
      <c r="Y23" s="63">
        <v>27060.65</v>
      </c>
      <c r="Z23" s="63">
        <v>12243776.09</v>
      </c>
      <c r="AA23" s="63">
        <v>1095201.25</v>
      </c>
      <c r="AB23" s="63">
        <v>523365.19</v>
      </c>
      <c r="AC23" s="63">
        <v>556536.29</v>
      </c>
      <c r="AD23" s="63">
        <v>0</v>
      </c>
      <c r="AE23" s="63">
        <v>106357</v>
      </c>
      <c r="AF23" s="63">
        <v>1923779.38</v>
      </c>
      <c r="AG23" s="63">
        <v>183833.1</v>
      </c>
      <c r="AH23" s="63">
        <v>391659.25</v>
      </c>
      <c r="AI23" s="63">
        <v>386374.34</v>
      </c>
      <c r="AJ23" s="63">
        <v>48741.21</v>
      </c>
      <c r="AK23" s="63">
        <v>242203</v>
      </c>
      <c r="AL23" s="63">
        <v>121351.74</v>
      </c>
      <c r="AM23" s="63">
        <v>671665.77</v>
      </c>
      <c r="AN23" s="63">
        <v>51935.79</v>
      </c>
      <c r="AO23" s="63">
        <v>240927.83</v>
      </c>
      <c r="AP23" s="63">
        <v>73110.34</v>
      </c>
      <c r="AQ23" s="63">
        <v>259435.94</v>
      </c>
      <c r="AR23" s="63">
        <v>29842.81</v>
      </c>
      <c r="AS23" s="63">
        <v>27432.86</v>
      </c>
      <c r="AT23" s="63">
        <v>70773.179999999993</v>
      </c>
      <c r="AU23" s="63">
        <v>158895.17000000001</v>
      </c>
      <c r="AV23" s="63">
        <v>3049.4</v>
      </c>
      <c r="AW23" s="63">
        <v>202499.27</v>
      </c>
      <c r="AX23" s="63">
        <v>0</v>
      </c>
      <c r="AY23" s="63">
        <v>332440.26</v>
      </c>
      <c r="AZ23" s="63">
        <v>39778.17</v>
      </c>
      <c r="BA23" s="63">
        <v>59543.1</v>
      </c>
      <c r="BB23" s="63">
        <v>1429688.91</v>
      </c>
      <c r="BC23" s="63">
        <v>774204.63</v>
      </c>
    </row>
    <row r="24" spans="1:55">
      <c r="A24" s="9">
        <v>5070</v>
      </c>
      <c r="B24" s="9" t="s">
        <v>58</v>
      </c>
      <c r="C24" s="63">
        <v>1078794.1000000001</v>
      </c>
      <c r="D24" s="63">
        <v>173135.92</v>
      </c>
      <c r="E24" s="63">
        <v>11968.14</v>
      </c>
      <c r="F24" s="63">
        <v>251230</v>
      </c>
      <c r="G24" s="63">
        <v>236390.65</v>
      </c>
      <c r="H24" s="63">
        <v>5634.04</v>
      </c>
      <c r="I24" s="63">
        <v>0</v>
      </c>
      <c r="J24" s="63">
        <v>0</v>
      </c>
      <c r="K24" s="63">
        <v>0</v>
      </c>
      <c r="L24" s="63">
        <v>1092098.6100000001</v>
      </c>
      <c r="M24" s="63">
        <v>25169.119999999999</v>
      </c>
      <c r="N24" s="63">
        <v>81043.509999999995</v>
      </c>
      <c r="O24" s="63">
        <v>0</v>
      </c>
      <c r="P24" s="63">
        <v>3882.61</v>
      </c>
      <c r="Q24" s="63">
        <v>559979.52000000002</v>
      </c>
      <c r="R24" s="63">
        <v>209646.1</v>
      </c>
      <c r="S24" s="63">
        <v>44797.88</v>
      </c>
      <c r="T24" s="63">
        <v>625720.89</v>
      </c>
      <c r="U24" s="63">
        <v>151278.22</v>
      </c>
      <c r="V24" s="63">
        <v>0</v>
      </c>
      <c r="W24" s="63">
        <v>23029.88</v>
      </c>
      <c r="X24" s="63">
        <v>0</v>
      </c>
      <c r="Y24" s="63">
        <v>0</v>
      </c>
      <c r="Z24" s="63">
        <v>50445243.850000001</v>
      </c>
      <c r="AA24" s="63">
        <v>749885.59</v>
      </c>
      <c r="AB24" s="63">
        <v>191363.02</v>
      </c>
      <c r="AC24" s="63">
        <v>226148.41</v>
      </c>
      <c r="AD24" s="63">
        <v>47617.75</v>
      </c>
      <c r="AE24" s="63">
        <v>0</v>
      </c>
      <c r="AF24" s="63">
        <v>0</v>
      </c>
      <c r="AG24" s="63">
        <v>516662.31</v>
      </c>
      <c r="AH24" s="63">
        <v>565350</v>
      </c>
      <c r="AI24" s="63">
        <v>754030.76</v>
      </c>
      <c r="AJ24" s="63">
        <v>51232.17</v>
      </c>
      <c r="AK24" s="63">
        <v>0</v>
      </c>
      <c r="AL24" s="63">
        <v>284333.46999999997</v>
      </c>
      <c r="AM24" s="63">
        <v>627162.19999999995</v>
      </c>
      <c r="AN24" s="63">
        <v>63471.85</v>
      </c>
      <c r="AO24" s="63">
        <v>0</v>
      </c>
      <c r="AP24" s="63">
        <v>109662.24</v>
      </c>
      <c r="AQ24" s="63">
        <v>330055.88</v>
      </c>
      <c r="AR24" s="63">
        <v>37404.44</v>
      </c>
      <c r="AS24" s="63">
        <v>71956.240000000005</v>
      </c>
      <c r="AT24" s="63">
        <v>0</v>
      </c>
      <c r="AU24" s="63">
        <v>5538.08</v>
      </c>
      <c r="AV24" s="63">
        <v>1943.53</v>
      </c>
      <c r="AW24" s="63">
        <v>1729406.09</v>
      </c>
      <c r="AX24" s="63">
        <v>10405.42</v>
      </c>
      <c r="AY24" s="63">
        <v>0</v>
      </c>
      <c r="AZ24" s="63">
        <v>88021.42</v>
      </c>
      <c r="BA24" s="63">
        <v>228250.74</v>
      </c>
      <c r="BB24" s="63">
        <v>649170.69999999995</v>
      </c>
      <c r="BC24" s="63">
        <v>4554.54</v>
      </c>
    </row>
    <row r="25" spans="1:55">
      <c r="A25" s="9">
        <v>5075</v>
      </c>
      <c r="B25" s="9" t="s">
        <v>59</v>
      </c>
      <c r="C25" s="63">
        <v>-41995.35</v>
      </c>
      <c r="D25" s="63">
        <v>97874.77</v>
      </c>
      <c r="E25" s="63">
        <v>605.6</v>
      </c>
      <c r="F25" s="63">
        <v>542613</v>
      </c>
      <c r="G25" s="63">
        <v>133751.07999999999</v>
      </c>
      <c r="H25" s="63">
        <v>468</v>
      </c>
      <c r="I25" s="63">
        <v>0</v>
      </c>
      <c r="J25" s="63">
        <v>48517.26</v>
      </c>
      <c r="K25" s="63">
        <v>0</v>
      </c>
      <c r="L25" s="63">
        <v>331148.39</v>
      </c>
      <c r="M25" s="63">
        <v>5407.13</v>
      </c>
      <c r="N25" s="63">
        <v>-654.5</v>
      </c>
      <c r="O25" s="63">
        <v>1401.8</v>
      </c>
      <c r="P25" s="63">
        <v>306023.81</v>
      </c>
      <c r="Q25" s="63">
        <v>0</v>
      </c>
      <c r="R25" s="63">
        <v>5339.22</v>
      </c>
      <c r="S25" s="63">
        <v>3365.33</v>
      </c>
      <c r="T25" s="63">
        <v>107785.22</v>
      </c>
      <c r="U25" s="63">
        <v>24966.94</v>
      </c>
      <c r="V25" s="63">
        <v>0</v>
      </c>
      <c r="W25" s="63">
        <v>87.34</v>
      </c>
      <c r="X25" s="63">
        <v>0</v>
      </c>
      <c r="Y25" s="63">
        <v>0</v>
      </c>
      <c r="Z25" s="63">
        <v>7591091.0899999999</v>
      </c>
      <c r="AA25" s="63">
        <v>33859.22</v>
      </c>
      <c r="AB25" s="63">
        <v>168969.49</v>
      </c>
      <c r="AC25" s="63">
        <v>-2726.86</v>
      </c>
      <c r="AD25" s="63">
        <v>0</v>
      </c>
      <c r="AE25" s="63">
        <v>0</v>
      </c>
      <c r="AF25" s="63">
        <v>0</v>
      </c>
      <c r="AG25" s="63">
        <v>2113.1999999999998</v>
      </c>
      <c r="AH25" s="63">
        <v>81367.850000000006</v>
      </c>
      <c r="AI25" s="63">
        <v>0</v>
      </c>
      <c r="AJ25" s="63">
        <v>99142.27</v>
      </c>
      <c r="AK25" s="63">
        <v>0</v>
      </c>
      <c r="AL25" s="63">
        <v>161779.42000000001</v>
      </c>
      <c r="AM25" s="63">
        <v>123635.34</v>
      </c>
      <c r="AN25" s="63">
        <v>117444.41</v>
      </c>
      <c r="AO25" s="63">
        <v>0</v>
      </c>
      <c r="AP25" s="63">
        <v>17054.900000000001</v>
      </c>
      <c r="AQ25" s="63">
        <v>43687.519999999997</v>
      </c>
      <c r="AR25" s="63">
        <v>14287.59</v>
      </c>
      <c r="AS25" s="63">
        <v>7778.28</v>
      </c>
      <c r="AT25" s="63">
        <v>0</v>
      </c>
      <c r="AU25" s="63">
        <v>175.98</v>
      </c>
      <c r="AV25" s="63">
        <v>25094.080000000002</v>
      </c>
      <c r="AW25" s="63">
        <v>-534433.09</v>
      </c>
      <c r="AX25" s="63">
        <v>0</v>
      </c>
      <c r="AY25" s="63">
        <v>0</v>
      </c>
      <c r="AZ25" s="63">
        <v>14024.85</v>
      </c>
      <c r="BA25" s="63">
        <v>42734.2</v>
      </c>
      <c r="BB25" s="63">
        <v>785035.61</v>
      </c>
      <c r="BC25" s="63">
        <v>6052.51</v>
      </c>
    </row>
    <row r="26" spans="1:55">
      <c r="A26" s="9">
        <v>5085</v>
      </c>
      <c r="B26" s="9" t="s">
        <v>60</v>
      </c>
      <c r="C26" s="63">
        <v>5613639.9900000002</v>
      </c>
      <c r="D26" s="63">
        <v>573979.22</v>
      </c>
      <c r="E26" s="63">
        <v>24884.67</v>
      </c>
      <c r="F26" s="63">
        <v>480030</v>
      </c>
      <c r="G26" s="63">
        <v>0</v>
      </c>
      <c r="H26" s="63">
        <v>621162.43000000005</v>
      </c>
      <c r="I26" s="63">
        <v>119528.29</v>
      </c>
      <c r="J26" s="63">
        <v>7520.98</v>
      </c>
      <c r="K26" s="63">
        <v>0</v>
      </c>
      <c r="L26" s="63">
        <v>1923786.59</v>
      </c>
      <c r="M26" s="63">
        <v>0</v>
      </c>
      <c r="N26" s="63">
        <v>15306.6</v>
      </c>
      <c r="O26" s="63">
        <v>360299.3</v>
      </c>
      <c r="P26" s="63">
        <v>567516.5</v>
      </c>
      <c r="Q26" s="63">
        <v>114676.35</v>
      </c>
      <c r="R26" s="63">
        <v>15697.06</v>
      </c>
      <c r="S26" s="63">
        <v>97828.42</v>
      </c>
      <c r="T26" s="63">
        <v>1021232.26</v>
      </c>
      <c r="U26" s="63">
        <v>128563.66</v>
      </c>
      <c r="V26" s="63">
        <v>27263.99</v>
      </c>
      <c r="W26" s="63">
        <v>110633.24</v>
      </c>
      <c r="X26" s="63">
        <v>0</v>
      </c>
      <c r="Y26" s="63">
        <v>0</v>
      </c>
      <c r="Z26" s="63">
        <v>30469857.73</v>
      </c>
      <c r="AA26" s="63">
        <v>2510489.69</v>
      </c>
      <c r="AB26" s="63">
        <v>463063.96</v>
      </c>
      <c r="AC26" s="63">
        <v>240627.13</v>
      </c>
      <c r="AD26" s="63">
        <v>65519.19</v>
      </c>
      <c r="AE26" s="63">
        <v>209438.49</v>
      </c>
      <c r="AF26" s="63">
        <v>3246087.05</v>
      </c>
      <c r="AG26" s="63">
        <v>1130340.98</v>
      </c>
      <c r="AH26" s="63">
        <v>760801.66</v>
      </c>
      <c r="AI26" s="63">
        <v>2221963.0299999998</v>
      </c>
      <c r="AJ26" s="63">
        <v>317972.90999999997</v>
      </c>
      <c r="AK26" s="63">
        <v>71726</v>
      </c>
      <c r="AL26" s="63">
        <v>139854.16</v>
      </c>
      <c r="AM26" s="63">
        <v>386263.88</v>
      </c>
      <c r="AN26" s="63">
        <v>0</v>
      </c>
      <c r="AO26" s="63">
        <v>696781.41</v>
      </c>
      <c r="AP26" s="63">
        <v>197079.03</v>
      </c>
      <c r="AQ26" s="63">
        <v>577282.38</v>
      </c>
      <c r="AR26" s="63">
        <v>164652.73000000001</v>
      </c>
      <c r="AS26" s="63">
        <v>140296.13</v>
      </c>
      <c r="AT26" s="63">
        <v>25934.81</v>
      </c>
      <c r="AU26" s="63">
        <v>0</v>
      </c>
      <c r="AV26" s="63">
        <v>327628.11</v>
      </c>
      <c r="AW26" s="63">
        <v>2719537.02</v>
      </c>
      <c r="AX26" s="63">
        <v>0</v>
      </c>
      <c r="AY26" s="63">
        <v>124801.4</v>
      </c>
      <c r="AZ26" s="63">
        <v>102455.85</v>
      </c>
      <c r="BA26" s="63">
        <v>79404.800000000003</v>
      </c>
      <c r="BB26" s="63">
        <v>2919701.18</v>
      </c>
      <c r="BC26" s="63">
        <v>0</v>
      </c>
    </row>
    <row r="27" spans="1:55">
      <c r="A27" s="9">
        <v>5090</v>
      </c>
      <c r="B27" s="9" t="s">
        <v>61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4955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5.76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26435.91</v>
      </c>
      <c r="BC27" s="63">
        <v>0</v>
      </c>
    </row>
    <row r="28" spans="1:55">
      <c r="A28" s="9">
        <v>5095</v>
      </c>
      <c r="B28" s="9" t="s">
        <v>62</v>
      </c>
      <c r="C28" s="63">
        <v>0</v>
      </c>
      <c r="D28" s="63">
        <v>181354.59</v>
      </c>
      <c r="E28" s="63">
        <v>0</v>
      </c>
      <c r="F28" s="63">
        <v>29678</v>
      </c>
      <c r="G28" s="63">
        <v>0</v>
      </c>
      <c r="H28" s="63">
        <v>63928.33</v>
      </c>
      <c r="I28" s="63">
        <v>11111.82</v>
      </c>
      <c r="J28" s="63">
        <v>0</v>
      </c>
      <c r="K28" s="63">
        <v>35715.81</v>
      </c>
      <c r="L28" s="63">
        <v>187501.06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9825.43</v>
      </c>
      <c r="S28" s="63">
        <v>0</v>
      </c>
      <c r="T28" s="63">
        <v>226112.43</v>
      </c>
      <c r="U28" s="63">
        <v>39733.39</v>
      </c>
      <c r="V28" s="63">
        <v>0</v>
      </c>
      <c r="W28" s="63">
        <v>12865.2</v>
      </c>
      <c r="X28" s="63">
        <v>5150.8999999999996</v>
      </c>
      <c r="Y28" s="63">
        <v>2808.6</v>
      </c>
      <c r="Z28" s="63">
        <v>0</v>
      </c>
      <c r="AA28" s="63">
        <v>0</v>
      </c>
      <c r="AB28" s="63">
        <v>9948.4500000000007</v>
      </c>
      <c r="AC28" s="63">
        <v>49210.36</v>
      </c>
      <c r="AD28" s="63">
        <v>0</v>
      </c>
      <c r="AE28" s="63">
        <v>85345.87</v>
      </c>
      <c r="AF28" s="63">
        <v>118315.84</v>
      </c>
      <c r="AG28" s="63">
        <v>0</v>
      </c>
      <c r="AH28" s="63">
        <v>132753.56</v>
      </c>
      <c r="AI28" s="63">
        <v>0</v>
      </c>
      <c r="AJ28" s="63">
        <v>25188.52</v>
      </c>
      <c r="AK28" s="63">
        <v>97184</v>
      </c>
      <c r="AL28" s="63">
        <v>16656.599999999999</v>
      </c>
      <c r="AM28" s="63">
        <v>44112.68</v>
      </c>
      <c r="AN28" s="63">
        <v>0</v>
      </c>
      <c r="AO28" s="63">
        <v>0</v>
      </c>
      <c r="AP28" s="63">
        <v>3957.8</v>
      </c>
      <c r="AQ28" s="63">
        <v>116.72</v>
      </c>
      <c r="AR28" s="63">
        <v>16092.4</v>
      </c>
      <c r="AS28" s="63">
        <v>31425</v>
      </c>
      <c r="AT28" s="63">
        <v>1113.28</v>
      </c>
      <c r="AU28" s="63">
        <v>0</v>
      </c>
      <c r="AV28" s="63">
        <v>15235.24</v>
      </c>
      <c r="AW28" s="63">
        <v>0</v>
      </c>
      <c r="AX28" s="63">
        <v>0</v>
      </c>
      <c r="AY28" s="63">
        <v>42406.2</v>
      </c>
      <c r="AZ28" s="63">
        <v>0</v>
      </c>
      <c r="BA28" s="63">
        <v>40051.440000000002</v>
      </c>
      <c r="BB28" s="63">
        <v>68352.02</v>
      </c>
      <c r="BC28" s="63">
        <v>100307.64</v>
      </c>
    </row>
    <row r="29" spans="1:55">
      <c r="A29" s="9">
        <v>5096</v>
      </c>
      <c r="B29" s="9" t="s">
        <v>63</v>
      </c>
      <c r="C29" s="63">
        <v>0</v>
      </c>
      <c r="D29" s="63">
        <v>3132.22</v>
      </c>
      <c r="E29" s="63">
        <v>4763.8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158806.29</v>
      </c>
      <c r="P29" s="63">
        <v>979</v>
      </c>
      <c r="Q29" s="63">
        <v>134965.56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3600</v>
      </c>
      <c r="X29" s="63">
        <v>0</v>
      </c>
      <c r="Y29" s="63">
        <v>0</v>
      </c>
      <c r="Z29" s="63">
        <v>0</v>
      </c>
      <c r="AA29" s="63">
        <v>155355.18</v>
      </c>
      <c r="AB29" s="63">
        <v>0</v>
      </c>
      <c r="AC29" s="63">
        <v>0</v>
      </c>
      <c r="AD29" s="63">
        <v>21664.74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16876.28</v>
      </c>
      <c r="AO29" s="63">
        <v>0</v>
      </c>
      <c r="AP29" s="63">
        <v>86900.04</v>
      </c>
      <c r="AQ29" s="63">
        <v>186415.19</v>
      </c>
      <c r="AR29" s="63">
        <v>2549.0700000000002</v>
      </c>
      <c r="AS29" s="63">
        <v>0</v>
      </c>
      <c r="AT29" s="63">
        <v>0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4383.67</v>
      </c>
    </row>
    <row r="30" spans="1:55">
      <c r="A30" s="12"/>
      <c r="B30" s="13" t="s">
        <v>64</v>
      </c>
      <c r="C30" s="134">
        <f>SUM(C10:C29)</f>
        <v>85996672.030000001</v>
      </c>
      <c r="D30" s="134">
        <f>SUM(D10:D29)</f>
        <v>1826736.52</v>
      </c>
      <c r="E30" s="134">
        <f t="shared" ref="E30:BC30" si="0">SUM(E10:E29)</f>
        <v>470047.66999999993</v>
      </c>
      <c r="F30" s="134">
        <f t="shared" si="0"/>
        <v>4048279</v>
      </c>
      <c r="G30" s="134">
        <f t="shared" si="0"/>
        <v>5043595.2100000009</v>
      </c>
      <c r="H30" s="134">
        <f t="shared" si="0"/>
        <v>2194330.7600000002</v>
      </c>
      <c r="I30" s="134">
        <f t="shared" si="0"/>
        <v>469246.69</v>
      </c>
      <c r="J30" s="134">
        <f t="shared" si="0"/>
        <v>63782.990000000005</v>
      </c>
      <c r="K30" s="134">
        <f t="shared" si="0"/>
        <v>362371.37</v>
      </c>
      <c r="L30" s="134">
        <f t="shared" si="0"/>
        <v>12947850.049999999</v>
      </c>
      <c r="M30" s="134">
        <f t="shared" si="0"/>
        <v>2163464.8299999996</v>
      </c>
      <c r="N30" s="134">
        <f t="shared" si="0"/>
        <v>8894987.629999999</v>
      </c>
      <c r="O30" s="134">
        <f t="shared" si="0"/>
        <v>1191007.3799999999</v>
      </c>
      <c r="P30" s="134">
        <f t="shared" si="0"/>
        <v>1533403.44</v>
      </c>
      <c r="Q30" s="134">
        <f t="shared" si="0"/>
        <v>1656996.31</v>
      </c>
      <c r="R30" s="134">
        <f t="shared" si="0"/>
        <v>1046520.55</v>
      </c>
      <c r="S30" s="134">
        <f t="shared" si="0"/>
        <v>533406.62</v>
      </c>
      <c r="T30" s="134">
        <f t="shared" si="0"/>
        <v>6843990.4399999995</v>
      </c>
      <c r="U30" s="134">
        <f t="shared" si="0"/>
        <v>1174767.2899999998</v>
      </c>
      <c r="V30" s="134">
        <f t="shared" si="0"/>
        <v>2016004.2949999997</v>
      </c>
      <c r="W30" s="134">
        <f t="shared" si="0"/>
        <v>231748.64</v>
      </c>
      <c r="X30" s="134">
        <f t="shared" si="0"/>
        <v>18380.900000000001</v>
      </c>
      <c r="Y30" s="134">
        <f t="shared" si="0"/>
        <v>166563.36000000002</v>
      </c>
      <c r="Z30" s="134">
        <f t="shared" si="0"/>
        <v>126970204.45</v>
      </c>
      <c r="AA30" s="134">
        <f t="shared" si="0"/>
        <v>30321544.359999999</v>
      </c>
      <c r="AB30" s="134">
        <f t="shared" si="0"/>
        <v>2130643.2700000005</v>
      </c>
      <c r="AC30" s="134">
        <f t="shared" si="0"/>
        <v>2608463.64</v>
      </c>
      <c r="AD30" s="134">
        <f t="shared" si="0"/>
        <v>434954.02</v>
      </c>
      <c r="AE30" s="134">
        <f t="shared" si="0"/>
        <v>540992.14</v>
      </c>
      <c r="AF30" s="134">
        <f t="shared" si="0"/>
        <v>13271391.849999998</v>
      </c>
      <c r="AG30" s="134">
        <f t="shared" si="0"/>
        <v>2498096.02</v>
      </c>
      <c r="AH30" s="134">
        <f t="shared" si="0"/>
        <v>3499395.4800000004</v>
      </c>
      <c r="AI30" s="134">
        <f t="shared" si="0"/>
        <v>5109409.6999999993</v>
      </c>
      <c r="AJ30" s="134">
        <f t="shared" si="0"/>
        <v>892126.21</v>
      </c>
      <c r="AK30" s="134">
        <f t="shared" si="0"/>
        <v>1408915</v>
      </c>
      <c r="AL30" s="134">
        <f t="shared" si="0"/>
        <v>1177522.8400000001</v>
      </c>
      <c r="AM30" s="134">
        <f t="shared" si="0"/>
        <v>8653413.4999999981</v>
      </c>
      <c r="AN30" s="134">
        <f t="shared" si="0"/>
        <v>1014112.1700000002</v>
      </c>
      <c r="AO30" s="134">
        <f t="shared" si="0"/>
        <v>2642191.77</v>
      </c>
      <c r="AP30" s="134">
        <f t="shared" si="0"/>
        <v>802341.62000000011</v>
      </c>
      <c r="AQ30" s="134">
        <f t="shared" si="0"/>
        <v>4494738.43</v>
      </c>
      <c r="AR30" s="134">
        <f t="shared" si="0"/>
        <v>432251.97000000003</v>
      </c>
      <c r="AS30" s="134">
        <f t="shared" si="0"/>
        <v>537862.89</v>
      </c>
      <c r="AT30" s="134">
        <f t="shared" si="0"/>
        <v>619241.58000000007</v>
      </c>
      <c r="AU30" s="134">
        <f t="shared" si="0"/>
        <v>3272947.06</v>
      </c>
      <c r="AV30" s="134">
        <f t="shared" si="0"/>
        <v>568656.29</v>
      </c>
      <c r="AW30" s="134">
        <f t="shared" si="0"/>
        <v>48740520.63000001</v>
      </c>
      <c r="AX30" s="134">
        <f t="shared" si="0"/>
        <v>55705.759999999995</v>
      </c>
      <c r="AY30" s="134">
        <f t="shared" si="0"/>
        <v>1572689.19</v>
      </c>
      <c r="AZ30" s="134">
        <f t="shared" si="0"/>
        <v>485207.5</v>
      </c>
      <c r="BA30" s="134">
        <f t="shared" si="0"/>
        <v>870769.39999999991</v>
      </c>
      <c r="BB30" s="134">
        <f t="shared" si="0"/>
        <v>13586508.769999996</v>
      </c>
      <c r="BC30" s="134">
        <f t="shared" si="0"/>
        <v>5177934.5299999993</v>
      </c>
    </row>
    <row r="31" spans="1:55">
      <c r="A31" s="9">
        <v>5105</v>
      </c>
      <c r="B31" s="9" t="s">
        <v>65</v>
      </c>
      <c r="C31" s="63">
        <v>7746832.7599999998</v>
      </c>
      <c r="D31" s="63">
        <v>103671.66</v>
      </c>
      <c r="E31" s="63">
        <v>0</v>
      </c>
      <c r="F31" s="63">
        <v>0</v>
      </c>
      <c r="G31" s="63">
        <v>0</v>
      </c>
      <c r="H31" s="63">
        <v>18573.259999999998</v>
      </c>
      <c r="I31" s="63">
        <v>53190.58</v>
      </c>
      <c r="J31" s="63">
        <v>0</v>
      </c>
      <c r="K31" s="63">
        <v>0</v>
      </c>
      <c r="L31" s="63">
        <v>610477.31999999995</v>
      </c>
      <c r="M31" s="63">
        <v>1145716.74</v>
      </c>
      <c r="N31" s="63">
        <v>0</v>
      </c>
      <c r="O31" s="63">
        <v>180612.06</v>
      </c>
      <c r="P31" s="63">
        <v>0</v>
      </c>
      <c r="Q31" s="63">
        <v>5316.59</v>
      </c>
      <c r="R31" s="63">
        <v>0</v>
      </c>
      <c r="S31" s="63">
        <v>96839.35</v>
      </c>
      <c r="T31" s="63">
        <v>0</v>
      </c>
      <c r="U31" s="63">
        <v>152892.85999999999</v>
      </c>
      <c r="V31" s="63">
        <v>0</v>
      </c>
      <c r="W31" s="63">
        <v>24959.69</v>
      </c>
      <c r="X31" s="63">
        <v>0</v>
      </c>
      <c r="Y31" s="63">
        <v>0</v>
      </c>
      <c r="Z31" s="63">
        <v>11054227.470000001</v>
      </c>
      <c r="AA31" s="63">
        <v>1219499.51</v>
      </c>
      <c r="AB31" s="63">
        <v>0</v>
      </c>
      <c r="AC31" s="63">
        <v>58076.9</v>
      </c>
      <c r="AD31" s="63">
        <v>0</v>
      </c>
      <c r="AE31" s="63">
        <v>527722.74</v>
      </c>
      <c r="AF31" s="63">
        <v>1485448.3</v>
      </c>
      <c r="AG31" s="63">
        <v>0</v>
      </c>
      <c r="AH31" s="63">
        <v>10595.57</v>
      </c>
      <c r="AI31" s="63">
        <v>345269.89</v>
      </c>
      <c r="AJ31" s="63">
        <v>1432.38</v>
      </c>
      <c r="AK31" s="63">
        <v>444214</v>
      </c>
      <c r="AL31" s="63">
        <v>0</v>
      </c>
      <c r="AM31" s="63">
        <v>758887.59</v>
      </c>
      <c r="AN31" s="63">
        <v>0</v>
      </c>
      <c r="AO31" s="63">
        <v>147231.73000000001</v>
      </c>
      <c r="AP31" s="63">
        <v>19927.43</v>
      </c>
      <c r="AQ31" s="63">
        <v>0</v>
      </c>
      <c r="AR31" s="63">
        <v>0</v>
      </c>
      <c r="AS31" s="63">
        <v>0</v>
      </c>
      <c r="AT31" s="63">
        <v>0</v>
      </c>
      <c r="AU31" s="63">
        <v>2298582.0499999998</v>
      </c>
      <c r="AV31" s="63">
        <v>91.8</v>
      </c>
      <c r="AW31" s="63">
        <v>22773357.399999999</v>
      </c>
      <c r="AX31" s="63">
        <v>110358.58</v>
      </c>
      <c r="AY31" s="63">
        <v>147156.19</v>
      </c>
      <c r="AZ31" s="63">
        <v>90917.46</v>
      </c>
      <c r="BA31" s="63">
        <v>0</v>
      </c>
      <c r="BB31" s="63">
        <v>0</v>
      </c>
      <c r="BC31" s="63">
        <v>11319.87</v>
      </c>
    </row>
    <row r="32" spans="1:55">
      <c r="A32" s="9">
        <v>5110</v>
      </c>
      <c r="B32" s="9" t="s">
        <v>66</v>
      </c>
      <c r="C32" s="63">
        <v>238402.79</v>
      </c>
      <c r="D32" s="63">
        <v>400</v>
      </c>
      <c r="E32" s="63">
        <v>0</v>
      </c>
      <c r="F32" s="63">
        <v>0</v>
      </c>
      <c r="G32" s="63">
        <v>451215.39</v>
      </c>
      <c r="H32" s="63">
        <v>89074.23</v>
      </c>
      <c r="I32" s="63">
        <v>0</v>
      </c>
      <c r="J32" s="63">
        <v>9111.48</v>
      </c>
      <c r="K32" s="63">
        <v>0</v>
      </c>
      <c r="L32" s="63">
        <v>88573.24</v>
      </c>
      <c r="M32" s="63">
        <v>0</v>
      </c>
      <c r="N32" s="63">
        <v>0</v>
      </c>
      <c r="O32" s="63">
        <v>46910.75</v>
      </c>
      <c r="P32" s="63">
        <v>19366.86</v>
      </c>
      <c r="Q32" s="63">
        <v>0</v>
      </c>
      <c r="R32" s="63">
        <v>10459.83</v>
      </c>
      <c r="S32" s="63">
        <v>20573.93</v>
      </c>
      <c r="T32" s="63">
        <v>40490.89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1693128.07</v>
      </c>
      <c r="AA32" s="63">
        <v>0</v>
      </c>
      <c r="AB32" s="63">
        <v>0</v>
      </c>
      <c r="AC32" s="63">
        <v>89466.559999999998</v>
      </c>
      <c r="AD32" s="63">
        <v>0</v>
      </c>
      <c r="AE32" s="63">
        <v>0</v>
      </c>
      <c r="AF32" s="63">
        <v>162061.84</v>
      </c>
      <c r="AG32" s="63">
        <v>0</v>
      </c>
      <c r="AH32" s="63">
        <v>0</v>
      </c>
      <c r="AI32" s="63">
        <v>0</v>
      </c>
      <c r="AJ32" s="63">
        <v>0</v>
      </c>
      <c r="AK32" s="63">
        <v>36863</v>
      </c>
      <c r="AL32" s="63">
        <v>190.65</v>
      </c>
      <c r="AM32" s="63">
        <v>27270.44</v>
      </c>
      <c r="AN32" s="63">
        <v>0</v>
      </c>
      <c r="AO32" s="63">
        <v>31857.78</v>
      </c>
      <c r="AP32" s="63">
        <v>33732.480000000003</v>
      </c>
      <c r="AQ32" s="63">
        <v>161729.12</v>
      </c>
      <c r="AR32" s="63">
        <v>0</v>
      </c>
      <c r="AS32" s="63">
        <v>0</v>
      </c>
      <c r="AT32" s="63">
        <v>0</v>
      </c>
      <c r="AU32" s="63">
        <v>11781.33</v>
      </c>
      <c r="AV32" s="63">
        <v>0</v>
      </c>
      <c r="AW32" s="63">
        <v>18459869.32</v>
      </c>
      <c r="AX32" s="63">
        <v>0</v>
      </c>
      <c r="AY32" s="63">
        <v>31776.33</v>
      </c>
      <c r="AZ32" s="63">
        <v>0</v>
      </c>
      <c r="BA32" s="63">
        <v>6142.53</v>
      </c>
      <c r="BB32" s="63">
        <v>231856.55</v>
      </c>
      <c r="BC32" s="63">
        <v>0</v>
      </c>
    </row>
    <row r="33" spans="1:55">
      <c r="A33" s="9">
        <v>5112</v>
      </c>
      <c r="B33" s="9" t="s">
        <v>67</v>
      </c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54256.06</v>
      </c>
      <c r="M33" s="63">
        <v>0</v>
      </c>
      <c r="N33" s="63">
        <v>400771.78</v>
      </c>
      <c r="O33" s="63">
        <v>0</v>
      </c>
      <c r="P33" s="63">
        <v>0</v>
      </c>
      <c r="Q33" s="63">
        <v>0</v>
      </c>
      <c r="R33" s="63">
        <v>59211.33</v>
      </c>
      <c r="S33" s="63">
        <v>15859.44</v>
      </c>
      <c r="T33" s="63">
        <v>0</v>
      </c>
      <c r="U33" s="63">
        <v>26951.41</v>
      </c>
      <c r="V33" s="63">
        <v>0</v>
      </c>
      <c r="W33" s="63">
        <v>0</v>
      </c>
      <c r="X33" s="63">
        <v>0</v>
      </c>
      <c r="Y33" s="63">
        <v>0</v>
      </c>
      <c r="Z33" s="63">
        <v>1523722.74</v>
      </c>
      <c r="AA33" s="63">
        <v>1021911.11</v>
      </c>
      <c r="AB33" s="63">
        <v>0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23900.14</v>
      </c>
      <c r="AJ33" s="63">
        <v>92598.38</v>
      </c>
      <c r="AK33" s="63">
        <v>0</v>
      </c>
      <c r="AL33" s="63">
        <v>0</v>
      </c>
      <c r="AM33" s="63">
        <v>136133.4</v>
      </c>
      <c r="AN33" s="63">
        <v>0</v>
      </c>
      <c r="AO33" s="63">
        <v>0</v>
      </c>
      <c r="AP33" s="63">
        <v>0</v>
      </c>
      <c r="AQ33" s="63">
        <v>235626.41</v>
      </c>
      <c r="AR33" s="63">
        <v>0</v>
      </c>
      <c r="AS33" s="63">
        <v>0</v>
      </c>
      <c r="AT33" s="63">
        <v>0</v>
      </c>
      <c r="AU33" s="63">
        <v>17340.189999999999</v>
      </c>
      <c r="AV33" s="63">
        <v>0</v>
      </c>
      <c r="AW33" s="63">
        <v>1276428.3500000001</v>
      </c>
      <c r="AX33" s="63">
        <v>0</v>
      </c>
      <c r="AY33" s="63">
        <v>0</v>
      </c>
      <c r="AZ33" s="63">
        <v>0</v>
      </c>
      <c r="BA33" s="63">
        <v>0</v>
      </c>
      <c r="BB33" s="63">
        <v>534835.57999999996</v>
      </c>
      <c r="BC33" s="63">
        <v>3963.36</v>
      </c>
    </row>
    <row r="34" spans="1:55">
      <c r="A34" s="9">
        <v>5114</v>
      </c>
      <c r="B34" s="9" t="s">
        <v>68</v>
      </c>
      <c r="C34" s="63">
        <v>5627414.6399999997</v>
      </c>
      <c r="D34" s="63">
        <v>51941.4</v>
      </c>
      <c r="E34" s="63">
        <v>11448.35</v>
      </c>
      <c r="F34" s="63">
        <v>72467</v>
      </c>
      <c r="G34" s="63">
        <v>375530.55</v>
      </c>
      <c r="H34" s="63">
        <v>46545.35</v>
      </c>
      <c r="I34" s="63">
        <v>32297.94</v>
      </c>
      <c r="J34" s="63">
        <v>9462.0400000000009</v>
      </c>
      <c r="K34" s="63">
        <v>0</v>
      </c>
      <c r="L34" s="63">
        <v>3122389.9</v>
      </c>
      <c r="M34" s="63">
        <v>138576.85999999999</v>
      </c>
      <c r="N34" s="63">
        <v>-18.190000000000001</v>
      </c>
      <c r="O34" s="63">
        <v>92311.25</v>
      </c>
      <c r="P34" s="63">
        <v>34430.97</v>
      </c>
      <c r="Q34" s="63">
        <v>0</v>
      </c>
      <c r="R34" s="63">
        <v>24436.59</v>
      </c>
      <c r="S34" s="63">
        <v>0</v>
      </c>
      <c r="T34" s="63">
        <v>12112.31</v>
      </c>
      <c r="U34" s="63">
        <v>0</v>
      </c>
      <c r="V34" s="63">
        <v>148575.87</v>
      </c>
      <c r="W34" s="63">
        <v>0</v>
      </c>
      <c r="X34" s="63">
        <v>0</v>
      </c>
      <c r="Y34" s="63">
        <v>0</v>
      </c>
      <c r="Z34" s="63">
        <v>14348389.18</v>
      </c>
      <c r="AA34" s="63">
        <v>1209628.72</v>
      </c>
      <c r="AB34" s="63">
        <v>131451.69</v>
      </c>
      <c r="AC34" s="63">
        <v>224358.5</v>
      </c>
      <c r="AD34" s="63">
        <v>0</v>
      </c>
      <c r="AE34" s="63">
        <v>391298.58</v>
      </c>
      <c r="AF34" s="63">
        <v>779674.3</v>
      </c>
      <c r="AG34" s="63">
        <v>0</v>
      </c>
      <c r="AH34" s="63">
        <v>111111.09</v>
      </c>
      <c r="AI34" s="63">
        <v>72176.600000000006</v>
      </c>
      <c r="AJ34" s="63">
        <v>0</v>
      </c>
      <c r="AK34" s="63">
        <v>96890</v>
      </c>
      <c r="AL34" s="63">
        <v>8956.41</v>
      </c>
      <c r="AM34" s="63">
        <v>144580.62</v>
      </c>
      <c r="AN34" s="63">
        <v>0</v>
      </c>
      <c r="AO34" s="63">
        <v>490321.33</v>
      </c>
      <c r="AP34" s="63">
        <v>155258.92000000001</v>
      </c>
      <c r="AQ34" s="63">
        <v>204916.9</v>
      </c>
      <c r="AR34" s="63">
        <v>182.16</v>
      </c>
      <c r="AS34" s="63">
        <v>80620.55</v>
      </c>
      <c r="AT34" s="63">
        <v>0</v>
      </c>
      <c r="AU34" s="63">
        <v>204742.97</v>
      </c>
      <c r="AV34" s="63">
        <v>0</v>
      </c>
      <c r="AW34" s="63">
        <v>492159.48</v>
      </c>
      <c r="AX34" s="63">
        <v>0</v>
      </c>
      <c r="AY34" s="63">
        <v>161851.37</v>
      </c>
      <c r="AZ34" s="63">
        <v>25496.21</v>
      </c>
      <c r="BA34" s="63">
        <v>181732.09</v>
      </c>
      <c r="BB34" s="63">
        <v>54909.9</v>
      </c>
      <c r="BC34" s="63">
        <v>479.88</v>
      </c>
    </row>
    <row r="35" spans="1:55">
      <c r="A35" s="9">
        <v>5120</v>
      </c>
      <c r="B35" s="9" t="s">
        <v>69</v>
      </c>
      <c r="C35" s="63">
        <v>1192128.3999999999</v>
      </c>
      <c r="D35" s="63">
        <v>114114.32</v>
      </c>
      <c r="E35" s="63">
        <v>2454.17</v>
      </c>
      <c r="F35" s="63">
        <v>13210</v>
      </c>
      <c r="G35" s="63">
        <v>31558.9</v>
      </c>
      <c r="H35" s="63">
        <v>129218.61</v>
      </c>
      <c r="I35" s="63">
        <v>58253.89</v>
      </c>
      <c r="J35" s="63">
        <v>5873.54</v>
      </c>
      <c r="K35" s="63">
        <v>115450.83</v>
      </c>
      <c r="L35" s="63">
        <v>34554.58</v>
      </c>
      <c r="M35" s="63">
        <v>213445.87</v>
      </c>
      <c r="N35" s="63">
        <v>553395.86</v>
      </c>
      <c r="O35" s="63">
        <v>9951.5</v>
      </c>
      <c r="P35" s="63">
        <v>61985.86</v>
      </c>
      <c r="Q35" s="63">
        <v>89317.53</v>
      </c>
      <c r="R35" s="63">
        <v>103406.39</v>
      </c>
      <c r="S35" s="63">
        <v>7688.36</v>
      </c>
      <c r="T35" s="63">
        <v>118259.52</v>
      </c>
      <c r="U35" s="63">
        <v>4112.33</v>
      </c>
      <c r="V35" s="63">
        <v>82020.134999999995</v>
      </c>
      <c r="W35" s="63">
        <v>120649.03</v>
      </c>
      <c r="X35" s="63">
        <v>11652.75</v>
      </c>
      <c r="Y35" s="63">
        <v>6458.06</v>
      </c>
      <c r="Z35" s="63">
        <v>25048878.789999999</v>
      </c>
      <c r="AA35" s="63">
        <v>970457.01</v>
      </c>
      <c r="AB35" s="63">
        <v>42189.95</v>
      </c>
      <c r="AC35" s="63">
        <v>68117.759999999995</v>
      </c>
      <c r="AD35" s="63">
        <v>0</v>
      </c>
      <c r="AE35" s="63">
        <v>87185.01</v>
      </c>
      <c r="AF35" s="63">
        <v>512001.35</v>
      </c>
      <c r="AG35" s="63">
        <v>185972.57</v>
      </c>
      <c r="AH35" s="63">
        <v>31056.799999999999</v>
      </c>
      <c r="AI35" s="63">
        <v>206444.45</v>
      </c>
      <c r="AJ35" s="63">
        <v>76690.44</v>
      </c>
      <c r="AK35" s="63">
        <v>96220</v>
      </c>
      <c r="AL35" s="63">
        <v>20183.96</v>
      </c>
      <c r="AM35" s="63">
        <v>35457.089999999997</v>
      </c>
      <c r="AN35" s="63">
        <v>4458.6499999999996</v>
      </c>
      <c r="AO35" s="63">
        <v>461115.24</v>
      </c>
      <c r="AP35" s="63">
        <v>13329.32</v>
      </c>
      <c r="AQ35" s="63">
        <v>7256.66</v>
      </c>
      <c r="AR35" s="63">
        <v>1445.05</v>
      </c>
      <c r="AS35" s="63">
        <v>23991.19</v>
      </c>
      <c r="AT35" s="63">
        <v>69978.23</v>
      </c>
      <c r="AU35" s="63">
        <v>259218.14</v>
      </c>
      <c r="AV35" s="63">
        <v>23004.42</v>
      </c>
      <c r="AW35" s="63">
        <v>1286151.8999999999</v>
      </c>
      <c r="AX35" s="63">
        <v>85422.36</v>
      </c>
      <c r="AY35" s="63">
        <v>124809.94</v>
      </c>
      <c r="AZ35" s="63">
        <v>14431.68</v>
      </c>
      <c r="BA35" s="63">
        <v>123131</v>
      </c>
      <c r="BB35" s="63">
        <v>447216.74</v>
      </c>
      <c r="BC35" s="63">
        <v>246753.28</v>
      </c>
    </row>
    <row r="36" spans="1:55">
      <c r="A36" s="9">
        <v>5125</v>
      </c>
      <c r="B36" s="9" t="s">
        <v>70</v>
      </c>
      <c r="C36" s="63">
        <v>4005089.94</v>
      </c>
      <c r="D36" s="63">
        <v>854630.5</v>
      </c>
      <c r="E36" s="63">
        <v>43084.44</v>
      </c>
      <c r="F36" s="63">
        <v>195873</v>
      </c>
      <c r="G36" s="63">
        <v>2511435.31</v>
      </c>
      <c r="H36" s="63">
        <v>446966.64</v>
      </c>
      <c r="I36" s="63">
        <v>33747.040000000001</v>
      </c>
      <c r="J36" s="63">
        <v>4966</v>
      </c>
      <c r="K36" s="63">
        <v>208403.13</v>
      </c>
      <c r="L36" s="63">
        <v>874580.83</v>
      </c>
      <c r="M36" s="63">
        <v>625900.57999999996</v>
      </c>
      <c r="N36" s="63">
        <v>0</v>
      </c>
      <c r="O36" s="63">
        <v>44293.75</v>
      </c>
      <c r="P36" s="63">
        <v>219141.84</v>
      </c>
      <c r="Q36" s="63">
        <v>151205.1</v>
      </c>
      <c r="R36" s="63">
        <v>88643.62</v>
      </c>
      <c r="S36" s="63">
        <v>5063.04</v>
      </c>
      <c r="T36" s="63">
        <v>323712.78000000003</v>
      </c>
      <c r="U36" s="63">
        <v>77308.240000000005</v>
      </c>
      <c r="V36" s="63">
        <v>0</v>
      </c>
      <c r="W36" s="63">
        <v>162689.82999999999</v>
      </c>
      <c r="X36" s="63">
        <v>2011.2</v>
      </c>
      <c r="Y36" s="63">
        <v>36034.85</v>
      </c>
      <c r="Z36" s="63">
        <v>38374943.07</v>
      </c>
      <c r="AA36" s="63">
        <v>1087504.6000000001</v>
      </c>
      <c r="AB36" s="63">
        <v>83383.3</v>
      </c>
      <c r="AC36" s="63">
        <v>249633.26</v>
      </c>
      <c r="AD36" s="63">
        <v>0</v>
      </c>
      <c r="AE36" s="63">
        <v>34275</v>
      </c>
      <c r="AF36" s="63">
        <v>1521266.44</v>
      </c>
      <c r="AG36" s="63">
        <v>456835.22</v>
      </c>
      <c r="AH36" s="63">
        <v>280366.78000000003</v>
      </c>
      <c r="AI36" s="63">
        <v>1001258.79</v>
      </c>
      <c r="AJ36" s="63">
        <v>150450.54999999999</v>
      </c>
      <c r="AK36" s="63">
        <v>217468</v>
      </c>
      <c r="AL36" s="63">
        <v>412655.6</v>
      </c>
      <c r="AM36" s="63">
        <v>38343.26</v>
      </c>
      <c r="AN36" s="63">
        <v>30963.75</v>
      </c>
      <c r="AO36" s="63">
        <v>0</v>
      </c>
      <c r="AP36" s="63">
        <v>53572.24</v>
      </c>
      <c r="AQ36" s="63">
        <v>809660.95</v>
      </c>
      <c r="AR36" s="63">
        <v>17125.580000000002</v>
      </c>
      <c r="AS36" s="63">
        <v>264292.03999999998</v>
      </c>
      <c r="AT36" s="63">
        <v>0</v>
      </c>
      <c r="AU36" s="63">
        <v>1167353.2</v>
      </c>
      <c r="AV36" s="63">
        <v>30160.43</v>
      </c>
      <c r="AW36" s="63">
        <v>6710805.2000000002</v>
      </c>
      <c r="AX36" s="63">
        <v>136951.89000000001</v>
      </c>
      <c r="AY36" s="63">
        <v>610470.68999999994</v>
      </c>
      <c r="AZ36" s="63">
        <v>19739.71</v>
      </c>
      <c r="BA36" s="63">
        <v>298919.12</v>
      </c>
      <c r="BB36" s="63">
        <v>1709534.31</v>
      </c>
      <c r="BC36" s="63">
        <v>1247527.75</v>
      </c>
    </row>
    <row r="37" spans="1:55">
      <c r="A37" s="9">
        <v>5130</v>
      </c>
      <c r="B37" s="9" t="s">
        <v>71</v>
      </c>
      <c r="C37" s="63">
        <v>0</v>
      </c>
      <c r="D37" s="63">
        <v>220721.16</v>
      </c>
      <c r="E37" s="63">
        <v>11382.24</v>
      </c>
      <c r="F37" s="63">
        <v>380078</v>
      </c>
      <c r="G37" s="63">
        <v>681990.66</v>
      </c>
      <c r="H37" s="63">
        <v>266889.77</v>
      </c>
      <c r="I37" s="63">
        <v>77833</v>
      </c>
      <c r="J37" s="63">
        <v>0</v>
      </c>
      <c r="K37" s="63">
        <v>97883.25</v>
      </c>
      <c r="L37" s="63">
        <v>33443.410000000003</v>
      </c>
      <c r="M37" s="63">
        <v>380339.4</v>
      </c>
      <c r="N37" s="63">
        <v>70020.63</v>
      </c>
      <c r="O37" s="63">
        <v>290578.19</v>
      </c>
      <c r="P37" s="63">
        <v>303155.45</v>
      </c>
      <c r="Q37" s="63">
        <v>147918.59</v>
      </c>
      <c r="R37" s="63">
        <v>1106618.19</v>
      </c>
      <c r="S37" s="63">
        <v>12001.66</v>
      </c>
      <c r="T37" s="63">
        <v>243025.97</v>
      </c>
      <c r="U37" s="63">
        <v>48380.47</v>
      </c>
      <c r="V37" s="63">
        <v>0</v>
      </c>
      <c r="W37" s="63">
        <v>4872.53</v>
      </c>
      <c r="X37" s="63">
        <v>0</v>
      </c>
      <c r="Y37" s="63">
        <v>9752.06</v>
      </c>
      <c r="Z37" s="63">
        <v>10081459.880000001</v>
      </c>
      <c r="AA37" s="63">
        <v>293019.25</v>
      </c>
      <c r="AB37" s="63">
        <v>256641.38</v>
      </c>
      <c r="AC37" s="63">
        <v>96609.84</v>
      </c>
      <c r="AD37" s="63">
        <v>111516.44</v>
      </c>
      <c r="AE37" s="63">
        <v>772082.51</v>
      </c>
      <c r="AF37" s="63">
        <v>286690.83</v>
      </c>
      <c r="AG37" s="63">
        <v>0</v>
      </c>
      <c r="AH37" s="63">
        <v>0</v>
      </c>
      <c r="AI37" s="63">
        <v>243105.11</v>
      </c>
      <c r="AJ37" s="63">
        <v>55225.41</v>
      </c>
      <c r="AK37" s="63">
        <v>274658</v>
      </c>
      <c r="AL37" s="63">
        <v>11539.13</v>
      </c>
      <c r="AM37" s="63">
        <v>39550.589999999997</v>
      </c>
      <c r="AN37" s="63">
        <v>15665.37</v>
      </c>
      <c r="AO37" s="63">
        <v>0</v>
      </c>
      <c r="AP37" s="63">
        <v>52324.57</v>
      </c>
      <c r="AQ37" s="63">
        <v>8306.6299999999992</v>
      </c>
      <c r="AR37" s="63">
        <v>33585.870000000003</v>
      </c>
      <c r="AS37" s="63">
        <v>26496.22</v>
      </c>
      <c r="AT37" s="63">
        <v>0</v>
      </c>
      <c r="AU37" s="63">
        <v>683239.73</v>
      </c>
      <c r="AV37" s="63">
        <v>19868.46</v>
      </c>
      <c r="AW37" s="63">
        <v>679085.16</v>
      </c>
      <c r="AX37" s="63">
        <v>72647</v>
      </c>
      <c r="AY37" s="63">
        <v>364608.32</v>
      </c>
      <c r="AZ37" s="63">
        <v>18428.64</v>
      </c>
      <c r="BA37" s="63">
        <v>156964.39000000001</v>
      </c>
      <c r="BB37" s="63">
        <v>1894950.95</v>
      </c>
      <c r="BC37" s="63">
        <v>1124977.0900000001</v>
      </c>
    </row>
    <row r="38" spans="1:55">
      <c r="A38" s="9">
        <v>5135</v>
      </c>
      <c r="B38" s="9" t="s">
        <v>72</v>
      </c>
      <c r="C38" s="63">
        <v>5561591.7999999998</v>
      </c>
      <c r="D38" s="63">
        <v>4060639.8</v>
      </c>
      <c r="E38" s="63">
        <v>59809.73</v>
      </c>
      <c r="F38" s="63">
        <v>264862</v>
      </c>
      <c r="G38" s="63">
        <v>870138.2</v>
      </c>
      <c r="H38" s="63">
        <v>610107.96</v>
      </c>
      <c r="I38" s="63">
        <v>84200.72</v>
      </c>
      <c r="J38" s="63">
        <v>9720</v>
      </c>
      <c r="K38" s="63">
        <v>53735.73</v>
      </c>
      <c r="L38" s="63">
        <v>1571789.32</v>
      </c>
      <c r="M38" s="63">
        <v>193659.42</v>
      </c>
      <c r="N38" s="63">
        <v>1301139.1299999999</v>
      </c>
      <c r="O38" s="63">
        <v>162312.03</v>
      </c>
      <c r="P38" s="63">
        <v>189304.06</v>
      </c>
      <c r="Q38" s="63">
        <v>471968.92</v>
      </c>
      <c r="R38" s="63">
        <v>140510.96</v>
      </c>
      <c r="S38" s="63">
        <v>62367.57</v>
      </c>
      <c r="T38" s="63">
        <v>691347.5</v>
      </c>
      <c r="U38" s="63">
        <v>73269.119999999995</v>
      </c>
      <c r="V38" s="63">
        <v>352283.42</v>
      </c>
      <c r="W38" s="63">
        <v>26999.05</v>
      </c>
      <c r="X38" s="63">
        <v>7450</v>
      </c>
      <c r="Y38" s="63">
        <v>113881.24</v>
      </c>
      <c r="Z38" s="63">
        <v>112637759.7</v>
      </c>
      <c r="AA38" s="63">
        <v>6937370.0999999996</v>
      </c>
      <c r="AB38" s="63">
        <v>434244.02</v>
      </c>
      <c r="AC38" s="63">
        <v>209929.36</v>
      </c>
      <c r="AD38" s="63">
        <v>99417.65</v>
      </c>
      <c r="AE38" s="63">
        <v>221647.7</v>
      </c>
      <c r="AF38" s="63">
        <v>1537574.99</v>
      </c>
      <c r="AG38" s="63">
        <v>446140.59</v>
      </c>
      <c r="AH38" s="63">
        <v>398422.99</v>
      </c>
      <c r="AI38" s="63">
        <v>731976.97</v>
      </c>
      <c r="AJ38" s="63">
        <v>67026.19</v>
      </c>
      <c r="AK38" s="63">
        <v>803201</v>
      </c>
      <c r="AL38" s="63">
        <v>182389.4</v>
      </c>
      <c r="AM38" s="63">
        <v>550697.68000000005</v>
      </c>
      <c r="AN38" s="63">
        <v>96184.5</v>
      </c>
      <c r="AO38" s="63">
        <v>169743.13</v>
      </c>
      <c r="AP38" s="63">
        <v>137121</v>
      </c>
      <c r="AQ38" s="63">
        <v>724440.41</v>
      </c>
      <c r="AR38" s="63">
        <v>135081.26999999999</v>
      </c>
      <c r="AS38" s="63">
        <v>39222.61</v>
      </c>
      <c r="AT38" s="63">
        <v>75010.37</v>
      </c>
      <c r="AU38" s="63">
        <v>2527645.3199999998</v>
      </c>
      <c r="AV38" s="63">
        <v>81673.8</v>
      </c>
      <c r="AW38" s="63">
        <v>3647224.84</v>
      </c>
      <c r="AX38" s="63">
        <v>170914.48</v>
      </c>
      <c r="AY38" s="63">
        <v>356541.93</v>
      </c>
      <c r="AZ38" s="63">
        <v>69361.63</v>
      </c>
      <c r="BA38" s="63">
        <v>278123.52000000002</v>
      </c>
      <c r="BB38" s="63">
        <v>921357.92</v>
      </c>
      <c r="BC38" s="63">
        <v>1263202.19</v>
      </c>
    </row>
    <row r="39" spans="1:55">
      <c r="A39" s="9">
        <v>5145</v>
      </c>
      <c r="B39" s="9" t="s">
        <v>73</v>
      </c>
      <c r="C39" s="63">
        <v>0</v>
      </c>
      <c r="D39" s="63">
        <v>0</v>
      </c>
      <c r="E39" s="63">
        <v>0</v>
      </c>
      <c r="F39" s="63">
        <v>29899</v>
      </c>
      <c r="G39" s="63">
        <v>1637.02</v>
      </c>
      <c r="H39" s="63">
        <v>25136.17</v>
      </c>
      <c r="I39" s="63">
        <v>48.98</v>
      </c>
      <c r="J39" s="63">
        <v>0</v>
      </c>
      <c r="K39" s="63">
        <v>349.68</v>
      </c>
      <c r="L39" s="63">
        <v>8744.6200000000008</v>
      </c>
      <c r="M39" s="63">
        <v>8711.92</v>
      </c>
      <c r="N39" s="63">
        <v>0</v>
      </c>
      <c r="O39" s="63">
        <v>372.04</v>
      </c>
      <c r="P39" s="63">
        <v>0</v>
      </c>
      <c r="Q39" s="63">
        <v>0</v>
      </c>
      <c r="R39" s="63">
        <v>29144</v>
      </c>
      <c r="S39" s="63">
        <v>0</v>
      </c>
      <c r="T39" s="63">
        <v>100349.64</v>
      </c>
      <c r="U39" s="63">
        <v>375.35</v>
      </c>
      <c r="V39" s="63">
        <v>0</v>
      </c>
      <c r="W39" s="63">
        <v>165.52</v>
      </c>
      <c r="X39" s="63">
        <v>0</v>
      </c>
      <c r="Y39" s="63">
        <v>0</v>
      </c>
      <c r="Z39" s="63">
        <v>58000.44</v>
      </c>
      <c r="AA39" s="63">
        <v>221188.48000000001</v>
      </c>
      <c r="AB39" s="63">
        <v>0</v>
      </c>
      <c r="AC39" s="63">
        <v>38694.660000000003</v>
      </c>
      <c r="AD39" s="63">
        <v>0</v>
      </c>
      <c r="AE39" s="63">
        <v>0</v>
      </c>
      <c r="AF39" s="63">
        <v>447590.5</v>
      </c>
      <c r="AG39" s="63">
        <v>0</v>
      </c>
      <c r="AH39" s="63">
        <v>2701.76</v>
      </c>
      <c r="AI39" s="63">
        <v>17354.14</v>
      </c>
      <c r="AJ39" s="63">
        <v>156.04</v>
      </c>
      <c r="AK39" s="63">
        <v>46920</v>
      </c>
      <c r="AL39" s="63">
        <v>1662.1</v>
      </c>
      <c r="AM39" s="63">
        <v>17.91</v>
      </c>
      <c r="AN39" s="63">
        <v>0</v>
      </c>
      <c r="AO39" s="63">
        <v>251705.58</v>
      </c>
      <c r="AP39" s="63">
        <v>482.89</v>
      </c>
      <c r="AQ39" s="63">
        <v>13571.66</v>
      </c>
      <c r="AR39" s="63">
        <v>0</v>
      </c>
      <c r="AS39" s="63">
        <v>81.069999999999993</v>
      </c>
      <c r="AT39" s="63">
        <v>0</v>
      </c>
      <c r="AU39" s="63">
        <v>110236.59</v>
      </c>
      <c r="AV39" s="63">
        <v>0</v>
      </c>
      <c r="AW39" s="63">
        <v>4597138.88</v>
      </c>
      <c r="AX39" s="63">
        <v>0</v>
      </c>
      <c r="AY39" s="63">
        <v>357.25</v>
      </c>
      <c r="AZ39" s="63">
        <v>75.63</v>
      </c>
      <c r="BA39" s="63">
        <v>0</v>
      </c>
      <c r="BB39" s="63">
        <v>67890.97</v>
      </c>
      <c r="BC39" s="63">
        <v>214474.93</v>
      </c>
    </row>
    <row r="40" spans="1:55">
      <c r="A40" s="9">
        <v>5150</v>
      </c>
      <c r="B40" s="9" t="s">
        <v>74</v>
      </c>
      <c r="C40" s="63">
        <v>2530227.44</v>
      </c>
      <c r="D40" s="63">
        <v>0</v>
      </c>
      <c r="E40" s="63">
        <v>0</v>
      </c>
      <c r="F40" s="63">
        <v>14605</v>
      </c>
      <c r="G40" s="63">
        <v>297033.55</v>
      </c>
      <c r="H40" s="63">
        <v>34573.519999999997</v>
      </c>
      <c r="I40" s="63">
        <v>16614.82</v>
      </c>
      <c r="J40" s="63">
        <v>1297.5</v>
      </c>
      <c r="K40" s="63">
        <v>55154.04</v>
      </c>
      <c r="L40" s="63">
        <v>282328.06</v>
      </c>
      <c r="M40" s="63">
        <v>77229.52</v>
      </c>
      <c r="N40" s="63">
        <v>0</v>
      </c>
      <c r="O40" s="63">
        <v>38266.11</v>
      </c>
      <c r="P40" s="63">
        <v>48305.41</v>
      </c>
      <c r="Q40" s="63">
        <v>71135.520000000004</v>
      </c>
      <c r="R40" s="63">
        <v>89030.81</v>
      </c>
      <c r="S40" s="63">
        <v>418.85</v>
      </c>
      <c r="T40" s="63">
        <v>56763.6</v>
      </c>
      <c r="U40" s="63">
        <v>11904.7</v>
      </c>
      <c r="V40" s="63">
        <v>25574.44</v>
      </c>
      <c r="W40" s="63">
        <v>6609.89</v>
      </c>
      <c r="X40" s="63">
        <v>0</v>
      </c>
      <c r="Y40" s="63">
        <v>9542.7900000000009</v>
      </c>
      <c r="Z40" s="63">
        <v>1680243.31</v>
      </c>
      <c r="AA40" s="63">
        <v>759364.28</v>
      </c>
      <c r="AB40" s="63">
        <v>9494.56</v>
      </c>
      <c r="AC40" s="63">
        <v>149467.66</v>
      </c>
      <c r="AD40" s="63">
        <v>0</v>
      </c>
      <c r="AE40" s="63">
        <v>20598.78</v>
      </c>
      <c r="AF40" s="63">
        <v>1617151.62</v>
      </c>
      <c r="AG40" s="63">
        <v>83432.039999999994</v>
      </c>
      <c r="AH40" s="63">
        <v>276927.92</v>
      </c>
      <c r="AI40" s="63">
        <v>294196.36</v>
      </c>
      <c r="AJ40" s="63">
        <v>32041.61</v>
      </c>
      <c r="AK40" s="63">
        <v>78309</v>
      </c>
      <c r="AL40" s="63">
        <v>56236.7</v>
      </c>
      <c r="AM40" s="63">
        <v>474144.98</v>
      </c>
      <c r="AN40" s="63">
        <v>3331.56</v>
      </c>
      <c r="AO40" s="63">
        <v>0</v>
      </c>
      <c r="AP40" s="63">
        <v>17530.87</v>
      </c>
      <c r="AQ40" s="63">
        <v>195188.14</v>
      </c>
      <c r="AR40" s="63">
        <v>1347.83</v>
      </c>
      <c r="AS40" s="63">
        <v>5527.26</v>
      </c>
      <c r="AT40" s="63">
        <v>0</v>
      </c>
      <c r="AU40" s="63">
        <v>245914.62</v>
      </c>
      <c r="AV40" s="63">
        <v>14770.43</v>
      </c>
      <c r="AW40" s="63">
        <v>13416937.029999999</v>
      </c>
      <c r="AX40" s="63">
        <v>154680.57</v>
      </c>
      <c r="AY40" s="63">
        <v>108851.44</v>
      </c>
      <c r="AZ40" s="63">
        <v>0</v>
      </c>
      <c r="BA40" s="63">
        <v>35935.620000000003</v>
      </c>
      <c r="BB40" s="63">
        <v>865754.87</v>
      </c>
      <c r="BC40" s="63">
        <v>1365236.54</v>
      </c>
    </row>
    <row r="41" spans="1:55">
      <c r="A41" s="9">
        <v>5155</v>
      </c>
      <c r="B41" s="9" t="s">
        <v>75</v>
      </c>
      <c r="C41" s="63">
        <v>0</v>
      </c>
      <c r="D41" s="63">
        <v>0</v>
      </c>
      <c r="E41" s="63">
        <v>0</v>
      </c>
      <c r="F41" s="63">
        <v>46713</v>
      </c>
      <c r="G41" s="63">
        <v>833446.41</v>
      </c>
      <c r="H41" s="63">
        <v>76966.8</v>
      </c>
      <c r="I41" s="63">
        <v>96251.94</v>
      </c>
      <c r="J41" s="63">
        <v>1720</v>
      </c>
      <c r="K41" s="63">
        <v>133284.57999999999</v>
      </c>
      <c r="L41" s="63">
        <v>257485.61</v>
      </c>
      <c r="M41" s="63">
        <v>309114.46000000002</v>
      </c>
      <c r="N41" s="63">
        <v>537621.41</v>
      </c>
      <c r="O41" s="63">
        <v>249870.13</v>
      </c>
      <c r="P41" s="63">
        <v>-299940.86</v>
      </c>
      <c r="Q41" s="63">
        <v>152390.97</v>
      </c>
      <c r="R41" s="63">
        <v>127428.93</v>
      </c>
      <c r="S41" s="63">
        <v>3166.47</v>
      </c>
      <c r="T41" s="63">
        <v>142079.34</v>
      </c>
      <c r="U41" s="63">
        <v>20250</v>
      </c>
      <c r="V41" s="63">
        <v>0</v>
      </c>
      <c r="W41" s="63">
        <v>2632.35</v>
      </c>
      <c r="X41" s="63">
        <v>4274</v>
      </c>
      <c r="Y41" s="63">
        <v>12414.62</v>
      </c>
      <c r="Z41" s="63">
        <v>8569240.8900000006</v>
      </c>
      <c r="AA41" s="63">
        <v>251214.98</v>
      </c>
      <c r="AB41" s="63">
        <v>73845.62</v>
      </c>
      <c r="AC41" s="63">
        <v>80964.800000000003</v>
      </c>
      <c r="AD41" s="63">
        <v>16366.82</v>
      </c>
      <c r="AE41" s="63">
        <v>230635.56</v>
      </c>
      <c r="AF41" s="63">
        <v>616677.31000000006</v>
      </c>
      <c r="AG41" s="63">
        <v>0</v>
      </c>
      <c r="AH41" s="63">
        <v>117725.22</v>
      </c>
      <c r="AI41" s="63">
        <v>225757.01</v>
      </c>
      <c r="AJ41" s="63">
        <v>56227.01</v>
      </c>
      <c r="AK41" s="63">
        <v>205211</v>
      </c>
      <c r="AL41" s="63">
        <v>8049.3</v>
      </c>
      <c r="AM41" s="63">
        <v>563.26</v>
      </c>
      <c r="AN41" s="63">
        <v>89262.42</v>
      </c>
      <c r="AO41" s="63">
        <v>60085.89</v>
      </c>
      <c r="AP41" s="63">
        <v>35570.21</v>
      </c>
      <c r="AQ41" s="63">
        <v>11871.53</v>
      </c>
      <c r="AR41" s="63">
        <v>7156.6</v>
      </c>
      <c r="AS41" s="63">
        <v>6756.33</v>
      </c>
      <c r="AT41" s="63">
        <v>0</v>
      </c>
      <c r="AU41" s="63">
        <v>141405.46</v>
      </c>
      <c r="AV41" s="63">
        <v>19154.97</v>
      </c>
      <c r="AW41" s="63">
        <v>25642.080000000002</v>
      </c>
      <c r="AX41" s="63">
        <v>120985.57</v>
      </c>
      <c r="AY41" s="63">
        <v>143706.28</v>
      </c>
      <c r="AZ41" s="63">
        <v>21986.04</v>
      </c>
      <c r="BA41" s="63">
        <v>256201.76</v>
      </c>
      <c r="BB41" s="63">
        <v>530902.68999999994</v>
      </c>
      <c r="BC41" s="63">
        <v>279748.59999999998</v>
      </c>
    </row>
    <row r="42" spans="1:55">
      <c r="A42" s="9">
        <v>5160</v>
      </c>
      <c r="B42" s="9" t="s">
        <v>76</v>
      </c>
      <c r="C42" s="63">
        <v>471241.29</v>
      </c>
      <c r="D42" s="63">
        <v>25845.88</v>
      </c>
      <c r="E42" s="63">
        <v>644.4</v>
      </c>
      <c r="F42" s="63">
        <v>36247</v>
      </c>
      <c r="G42" s="63">
        <v>42973.86</v>
      </c>
      <c r="H42" s="63">
        <v>86168.42</v>
      </c>
      <c r="I42" s="63">
        <v>32096.81</v>
      </c>
      <c r="J42" s="63">
        <v>1570</v>
      </c>
      <c r="K42" s="63">
        <v>16076.79</v>
      </c>
      <c r="L42" s="63">
        <v>55157.86</v>
      </c>
      <c r="M42" s="63">
        <v>76270.14</v>
      </c>
      <c r="N42" s="63">
        <v>26793.57</v>
      </c>
      <c r="O42" s="63">
        <v>41433.910000000003</v>
      </c>
      <c r="P42" s="63">
        <v>88230.88</v>
      </c>
      <c r="Q42" s="63">
        <v>42289.42</v>
      </c>
      <c r="R42" s="63">
        <v>40829.58</v>
      </c>
      <c r="S42" s="63">
        <v>-8013.92</v>
      </c>
      <c r="T42" s="63">
        <v>148533.01999999999</v>
      </c>
      <c r="U42" s="63">
        <v>12172.28</v>
      </c>
      <c r="V42" s="63">
        <v>0</v>
      </c>
      <c r="W42" s="63">
        <v>53766.78</v>
      </c>
      <c r="X42" s="63">
        <v>-35</v>
      </c>
      <c r="Y42" s="63">
        <v>23074.73</v>
      </c>
      <c r="Z42" s="63">
        <v>3656023.45</v>
      </c>
      <c r="AA42" s="63">
        <v>57951.67</v>
      </c>
      <c r="AB42" s="63">
        <v>27006.28</v>
      </c>
      <c r="AC42" s="63">
        <v>49521.43</v>
      </c>
      <c r="AD42" s="63">
        <v>13130.46</v>
      </c>
      <c r="AE42" s="63">
        <v>20158.96</v>
      </c>
      <c r="AF42" s="63">
        <v>113809.78</v>
      </c>
      <c r="AG42" s="63">
        <v>171689.37</v>
      </c>
      <c r="AH42" s="63">
        <v>121206.42</v>
      </c>
      <c r="AI42" s="63">
        <v>107878.52</v>
      </c>
      <c r="AJ42" s="63">
        <v>53117.73</v>
      </c>
      <c r="AK42" s="63">
        <v>175777</v>
      </c>
      <c r="AL42" s="63">
        <v>5378.83</v>
      </c>
      <c r="AM42" s="63">
        <v>18631.97</v>
      </c>
      <c r="AN42" s="63">
        <v>18343.84</v>
      </c>
      <c r="AO42" s="63">
        <v>0</v>
      </c>
      <c r="AP42" s="63">
        <v>65813.679999999993</v>
      </c>
      <c r="AQ42" s="63">
        <v>33634.089999999997</v>
      </c>
      <c r="AR42" s="63">
        <v>2781.5</v>
      </c>
      <c r="AS42" s="63">
        <v>6592.9</v>
      </c>
      <c r="AT42" s="63">
        <v>329.86</v>
      </c>
      <c r="AU42" s="63">
        <v>120863.87</v>
      </c>
      <c r="AV42" s="63">
        <v>28172.75</v>
      </c>
      <c r="AW42" s="63">
        <v>1326827.6599999999</v>
      </c>
      <c r="AX42" s="63">
        <v>-4530.8500000000004</v>
      </c>
      <c r="AY42" s="63">
        <v>201149.83</v>
      </c>
      <c r="AZ42" s="63">
        <v>2808.1</v>
      </c>
      <c r="BA42" s="63">
        <v>86379.38</v>
      </c>
      <c r="BB42" s="63">
        <v>327912.59999999998</v>
      </c>
      <c r="BC42" s="63">
        <v>45494.16</v>
      </c>
    </row>
    <row r="43" spans="1:55">
      <c r="A43" s="9">
        <v>5175</v>
      </c>
      <c r="B43" s="9" t="s">
        <v>77</v>
      </c>
      <c r="C43" s="63">
        <v>1481416.08</v>
      </c>
      <c r="D43" s="63">
        <v>611799.23</v>
      </c>
      <c r="E43" s="63">
        <v>45995.33</v>
      </c>
      <c r="F43" s="63">
        <v>151515</v>
      </c>
      <c r="G43" s="63">
        <v>201105.45</v>
      </c>
      <c r="H43" s="63">
        <v>546425.62</v>
      </c>
      <c r="I43" s="63">
        <v>0</v>
      </c>
      <c r="J43" s="63">
        <v>0</v>
      </c>
      <c r="K43" s="63">
        <v>311649.3</v>
      </c>
      <c r="L43" s="63">
        <v>449382.89</v>
      </c>
      <c r="M43" s="63">
        <v>388893.7</v>
      </c>
      <c r="N43" s="63">
        <v>0</v>
      </c>
      <c r="O43" s="63">
        <v>198963.95</v>
      </c>
      <c r="P43" s="63">
        <v>177084.15</v>
      </c>
      <c r="Q43" s="63">
        <v>2976.59</v>
      </c>
      <c r="R43" s="63">
        <v>150323.41</v>
      </c>
      <c r="S43" s="63">
        <v>45021.5</v>
      </c>
      <c r="T43" s="63">
        <v>90022.17</v>
      </c>
      <c r="U43" s="63">
        <v>0</v>
      </c>
      <c r="V43" s="63">
        <v>0</v>
      </c>
      <c r="W43" s="63">
        <v>4687.8</v>
      </c>
      <c r="X43" s="63">
        <v>2571.1799999999998</v>
      </c>
      <c r="Y43" s="63">
        <v>2359.16</v>
      </c>
      <c r="Z43" s="63">
        <v>6085210.8899999997</v>
      </c>
      <c r="AA43" s="63">
        <v>1497566.6</v>
      </c>
      <c r="AB43" s="63">
        <v>30917.16</v>
      </c>
      <c r="AC43" s="63">
        <v>0</v>
      </c>
      <c r="AD43" s="63">
        <v>99265.919999999998</v>
      </c>
      <c r="AE43" s="63">
        <v>16490.91</v>
      </c>
      <c r="AF43" s="63">
        <v>808.27</v>
      </c>
      <c r="AG43" s="63">
        <v>169828.7</v>
      </c>
      <c r="AH43" s="63">
        <v>4656</v>
      </c>
      <c r="AI43" s="63">
        <v>0</v>
      </c>
      <c r="AJ43" s="63">
        <v>71374.960000000006</v>
      </c>
      <c r="AK43" s="63">
        <v>24616</v>
      </c>
      <c r="AL43" s="63">
        <v>1685</v>
      </c>
      <c r="AM43" s="63">
        <v>51127.199999999997</v>
      </c>
      <c r="AN43" s="63">
        <v>0</v>
      </c>
      <c r="AO43" s="63">
        <v>0</v>
      </c>
      <c r="AP43" s="63">
        <v>89.96</v>
      </c>
      <c r="AQ43" s="63">
        <v>58941.88</v>
      </c>
      <c r="AR43" s="63">
        <v>0</v>
      </c>
      <c r="AS43" s="63">
        <v>4281.08</v>
      </c>
      <c r="AT43" s="63">
        <v>2210.67</v>
      </c>
      <c r="AU43" s="63">
        <v>4433.66</v>
      </c>
      <c r="AV43" s="63">
        <v>1399.76</v>
      </c>
      <c r="AW43" s="63">
        <v>382888.5</v>
      </c>
      <c r="AX43" s="63">
        <v>58946.62</v>
      </c>
      <c r="AY43" s="63">
        <v>139736.64000000001</v>
      </c>
      <c r="AZ43" s="63">
        <v>14156.03</v>
      </c>
      <c r="BA43" s="63">
        <v>388163.15</v>
      </c>
      <c r="BB43" s="63">
        <v>0</v>
      </c>
      <c r="BC43" s="63">
        <v>722430.88</v>
      </c>
    </row>
    <row r="44" spans="1:55">
      <c r="A44" s="12"/>
      <c r="B44" s="13" t="s">
        <v>78</v>
      </c>
      <c r="C44" s="134">
        <f>SUM(C31:C43)</f>
        <v>28854345.140000001</v>
      </c>
      <c r="D44" s="134">
        <f t="shared" ref="D44:BC44" si="1">SUM(D31:D43)</f>
        <v>6043763.9499999993</v>
      </c>
      <c r="E44" s="134">
        <f t="shared" si="1"/>
        <v>174818.66000000003</v>
      </c>
      <c r="F44" s="134">
        <f t="shared" si="1"/>
        <v>1205469</v>
      </c>
      <c r="G44" s="134">
        <f t="shared" si="1"/>
        <v>6298065.2999999998</v>
      </c>
      <c r="H44" s="134">
        <f t="shared" si="1"/>
        <v>2376646.35</v>
      </c>
      <c r="I44" s="134">
        <f t="shared" si="1"/>
        <v>484535.72000000003</v>
      </c>
      <c r="J44" s="134">
        <f t="shared" si="1"/>
        <v>43720.56</v>
      </c>
      <c r="K44" s="134">
        <f t="shared" si="1"/>
        <v>991987.33000000007</v>
      </c>
      <c r="L44" s="134">
        <f t="shared" si="1"/>
        <v>7443163.7000000002</v>
      </c>
      <c r="M44" s="134">
        <f t="shared" si="1"/>
        <v>3557858.6100000003</v>
      </c>
      <c r="N44" s="134">
        <f t="shared" si="1"/>
        <v>2889724.19</v>
      </c>
      <c r="O44" s="134">
        <f t="shared" si="1"/>
        <v>1355875.67</v>
      </c>
      <c r="P44" s="134">
        <f t="shared" si="1"/>
        <v>841064.62000000011</v>
      </c>
      <c r="Q44" s="134">
        <f t="shared" si="1"/>
        <v>1134519.23</v>
      </c>
      <c r="R44" s="134">
        <f t="shared" si="1"/>
        <v>1970043.64</v>
      </c>
      <c r="S44" s="134">
        <f t="shared" si="1"/>
        <v>260986.25</v>
      </c>
      <c r="T44" s="134">
        <f t="shared" si="1"/>
        <v>1966696.74</v>
      </c>
      <c r="U44" s="134">
        <f t="shared" si="1"/>
        <v>427616.75999999995</v>
      </c>
      <c r="V44" s="134">
        <f t="shared" si="1"/>
        <v>608453.86499999999</v>
      </c>
      <c r="W44" s="134">
        <f t="shared" si="1"/>
        <v>408032.47000000003</v>
      </c>
      <c r="X44" s="134">
        <f t="shared" si="1"/>
        <v>27924.13</v>
      </c>
      <c r="Y44" s="134">
        <f t="shared" si="1"/>
        <v>213517.51</v>
      </c>
      <c r="Z44" s="134">
        <f t="shared" si="1"/>
        <v>234811227.87999994</v>
      </c>
      <c r="AA44" s="134">
        <f t="shared" si="1"/>
        <v>15526676.309999999</v>
      </c>
      <c r="AB44" s="134">
        <f t="shared" si="1"/>
        <v>1089173.96</v>
      </c>
      <c r="AC44" s="134">
        <f t="shared" si="1"/>
        <v>1314840.73</v>
      </c>
      <c r="AD44" s="134">
        <f t="shared" si="1"/>
        <v>339697.29</v>
      </c>
      <c r="AE44" s="134">
        <f t="shared" si="1"/>
        <v>2322095.75</v>
      </c>
      <c r="AF44" s="134">
        <f t="shared" si="1"/>
        <v>9080755.5299999993</v>
      </c>
      <c r="AG44" s="134">
        <f t="shared" si="1"/>
        <v>1513898.49</v>
      </c>
      <c r="AH44" s="134">
        <f t="shared" si="1"/>
        <v>1354770.5499999998</v>
      </c>
      <c r="AI44" s="134">
        <f t="shared" si="1"/>
        <v>3269317.98</v>
      </c>
      <c r="AJ44" s="134">
        <f t="shared" si="1"/>
        <v>656340.69999999995</v>
      </c>
      <c r="AK44" s="134">
        <f t="shared" si="1"/>
        <v>2500347</v>
      </c>
      <c r="AL44" s="134">
        <f t="shared" si="1"/>
        <v>708927.08</v>
      </c>
      <c r="AM44" s="134">
        <f t="shared" si="1"/>
        <v>2275405.9899999998</v>
      </c>
      <c r="AN44" s="134">
        <f t="shared" si="1"/>
        <v>258210.09</v>
      </c>
      <c r="AO44" s="134">
        <f t="shared" si="1"/>
        <v>1612060.68</v>
      </c>
      <c r="AP44" s="134">
        <f t="shared" si="1"/>
        <v>584753.57000000007</v>
      </c>
      <c r="AQ44" s="134">
        <f t="shared" si="1"/>
        <v>2465144.38</v>
      </c>
      <c r="AR44" s="134">
        <f t="shared" si="1"/>
        <v>198705.86</v>
      </c>
      <c r="AS44" s="134">
        <f t="shared" si="1"/>
        <v>457861.25000000006</v>
      </c>
      <c r="AT44" s="134">
        <f t="shared" si="1"/>
        <v>147529.12999999998</v>
      </c>
      <c r="AU44" s="134">
        <f t="shared" si="1"/>
        <v>7792757.1299999999</v>
      </c>
      <c r="AV44" s="134">
        <f t="shared" si="1"/>
        <v>218296.81999999998</v>
      </c>
      <c r="AW44" s="134">
        <f t="shared" si="1"/>
        <v>75074515.799999982</v>
      </c>
      <c r="AX44" s="134">
        <f t="shared" si="1"/>
        <v>906376.2200000002</v>
      </c>
      <c r="AY44" s="134">
        <f t="shared" si="1"/>
        <v>2391016.21</v>
      </c>
      <c r="AZ44" s="134">
        <f t="shared" si="1"/>
        <v>277401.13000000006</v>
      </c>
      <c r="BA44" s="134">
        <f t="shared" si="1"/>
        <v>1811692.56</v>
      </c>
      <c r="BB44" s="134">
        <f t="shared" si="1"/>
        <v>7587123.0800000001</v>
      </c>
      <c r="BC44" s="134">
        <f t="shared" si="1"/>
        <v>6525608.5300000003</v>
      </c>
    </row>
    <row r="45" spans="1:55">
      <c r="A45" s="9">
        <v>5305</v>
      </c>
      <c r="B45" s="9" t="s">
        <v>79</v>
      </c>
      <c r="C45" s="63">
        <v>1812857.17</v>
      </c>
      <c r="D45" s="63">
        <v>137153.29</v>
      </c>
      <c r="E45" s="63">
        <v>3569.28</v>
      </c>
      <c r="F45" s="63">
        <v>198764</v>
      </c>
      <c r="G45" s="63">
        <v>0</v>
      </c>
      <c r="H45" s="63">
        <v>144205.07999999999</v>
      </c>
      <c r="I45" s="63">
        <v>58586.68</v>
      </c>
      <c r="J45" s="63">
        <v>0</v>
      </c>
      <c r="K45" s="63">
        <v>140915.23000000001</v>
      </c>
      <c r="L45" s="63">
        <v>161455.79</v>
      </c>
      <c r="M45" s="63">
        <v>533683.01</v>
      </c>
      <c r="N45" s="63">
        <v>0</v>
      </c>
      <c r="O45" s="63">
        <v>142938.26999999999</v>
      </c>
      <c r="P45" s="63">
        <v>105895.12</v>
      </c>
      <c r="Q45" s="63">
        <v>190616.95999999999</v>
      </c>
      <c r="R45" s="63">
        <v>89012.89</v>
      </c>
      <c r="S45" s="63">
        <v>29041.79</v>
      </c>
      <c r="T45" s="63">
        <v>179403.42</v>
      </c>
      <c r="U45" s="63">
        <v>75962.17</v>
      </c>
      <c r="V45" s="63">
        <v>183612.61</v>
      </c>
      <c r="W45" s="63">
        <v>0</v>
      </c>
      <c r="X45" s="63">
        <v>0</v>
      </c>
      <c r="Y45" s="63">
        <v>0</v>
      </c>
      <c r="Z45" s="63">
        <v>239998.07999999999</v>
      </c>
      <c r="AA45" s="63">
        <v>0</v>
      </c>
      <c r="AB45" s="63">
        <v>297730.13</v>
      </c>
      <c r="AC45" s="63">
        <v>0</v>
      </c>
      <c r="AD45" s="63">
        <v>0</v>
      </c>
      <c r="AE45" s="63">
        <v>174837.9</v>
      </c>
      <c r="AF45" s="63">
        <v>434071.37</v>
      </c>
      <c r="AG45" s="63">
        <v>0</v>
      </c>
      <c r="AH45" s="63">
        <v>279732.01</v>
      </c>
      <c r="AI45" s="63">
        <v>1144342</v>
      </c>
      <c r="AJ45" s="63">
        <v>63772</v>
      </c>
      <c r="AK45" s="63">
        <v>0</v>
      </c>
      <c r="AL45" s="63">
        <v>140679.15</v>
      </c>
      <c r="AM45" s="63">
        <v>537609.99300000002</v>
      </c>
      <c r="AN45" s="63">
        <v>142672.68</v>
      </c>
      <c r="AO45" s="63">
        <v>127989.18</v>
      </c>
      <c r="AP45" s="63">
        <v>63961.66</v>
      </c>
      <c r="AQ45" s="63">
        <v>12273.14</v>
      </c>
      <c r="AR45" s="63">
        <v>0</v>
      </c>
      <c r="AS45" s="63">
        <v>0</v>
      </c>
      <c r="AT45" s="63">
        <v>0</v>
      </c>
      <c r="AU45" s="63">
        <v>0</v>
      </c>
      <c r="AV45" s="63">
        <v>72236.179999999993</v>
      </c>
      <c r="AW45" s="63">
        <v>793383.8</v>
      </c>
      <c r="AX45" s="63">
        <v>0</v>
      </c>
      <c r="AY45" s="63">
        <v>0</v>
      </c>
      <c r="AZ45" s="63">
        <v>66313.95</v>
      </c>
      <c r="BA45" s="63">
        <v>0</v>
      </c>
      <c r="BB45" s="63">
        <v>78802.69</v>
      </c>
      <c r="BC45" s="63">
        <v>731794.12</v>
      </c>
    </row>
    <row r="46" spans="1:55">
      <c r="A46" s="9">
        <v>5310</v>
      </c>
      <c r="B46" s="9" t="s">
        <v>80</v>
      </c>
      <c r="C46" s="63">
        <v>428837.9</v>
      </c>
      <c r="D46" s="63">
        <v>171292.86</v>
      </c>
      <c r="E46" s="63">
        <v>32056.37</v>
      </c>
      <c r="F46" s="63">
        <v>323182</v>
      </c>
      <c r="G46" s="63">
        <v>262055.79</v>
      </c>
      <c r="H46" s="63">
        <v>92779.97</v>
      </c>
      <c r="I46" s="63">
        <v>116592.68</v>
      </c>
      <c r="J46" s="63">
        <v>-89.63</v>
      </c>
      <c r="K46" s="63">
        <v>54749.35</v>
      </c>
      <c r="L46" s="63">
        <v>251552.23</v>
      </c>
      <c r="M46" s="63">
        <v>0</v>
      </c>
      <c r="N46" s="63">
        <v>821675.53</v>
      </c>
      <c r="O46" s="63">
        <v>200369.24</v>
      </c>
      <c r="P46" s="63">
        <v>155061.28</v>
      </c>
      <c r="Q46" s="63">
        <v>2467.84</v>
      </c>
      <c r="R46" s="63">
        <v>228618.54</v>
      </c>
      <c r="S46" s="63">
        <v>12168.53</v>
      </c>
      <c r="T46" s="63">
        <v>0</v>
      </c>
      <c r="U46" s="63">
        <v>68117.570000000007</v>
      </c>
      <c r="V46" s="63">
        <v>3022.44</v>
      </c>
      <c r="W46" s="63">
        <v>23994.75</v>
      </c>
      <c r="X46" s="63">
        <v>0</v>
      </c>
      <c r="Y46" s="63">
        <v>32238.73</v>
      </c>
      <c r="Z46" s="63">
        <v>10669265.07</v>
      </c>
      <c r="AA46" s="63">
        <v>405751.73</v>
      </c>
      <c r="AB46" s="63">
        <v>22382.65</v>
      </c>
      <c r="AC46" s="63">
        <v>297901.48</v>
      </c>
      <c r="AD46" s="63">
        <v>185861.13</v>
      </c>
      <c r="AE46" s="63">
        <v>107025.72</v>
      </c>
      <c r="AF46" s="63">
        <v>1737313.17</v>
      </c>
      <c r="AG46" s="63">
        <v>312937.11</v>
      </c>
      <c r="AH46" s="63">
        <v>601964.72</v>
      </c>
      <c r="AI46" s="63">
        <v>820961.93</v>
      </c>
      <c r="AJ46" s="63">
        <v>118809.04</v>
      </c>
      <c r="AK46" s="63">
        <v>411374</v>
      </c>
      <c r="AL46" s="63">
        <v>235083.08</v>
      </c>
      <c r="AM46" s="63">
        <v>1299246.1399999999</v>
      </c>
      <c r="AN46" s="63">
        <v>206484.05</v>
      </c>
      <c r="AO46" s="63">
        <v>752186.46</v>
      </c>
      <c r="AP46" s="63">
        <v>42110.5</v>
      </c>
      <c r="AQ46" s="63">
        <v>305532.52</v>
      </c>
      <c r="AR46" s="63">
        <v>31349.72</v>
      </c>
      <c r="AS46" s="63">
        <v>23510.87</v>
      </c>
      <c r="AT46" s="63">
        <v>10685.08</v>
      </c>
      <c r="AU46" s="63">
        <v>247253.26</v>
      </c>
      <c r="AV46" s="63">
        <v>74654.31</v>
      </c>
      <c r="AW46" s="63">
        <v>5090229.18</v>
      </c>
      <c r="AX46" s="63">
        <v>169216.27</v>
      </c>
      <c r="AY46" s="63">
        <v>0</v>
      </c>
      <c r="AZ46" s="63">
        <v>61093.14</v>
      </c>
      <c r="BA46" s="63">
        <v>155816.17000000001</v>
      </c>
      <c r="BB46" s="63">
        <v>1184018.92</v>
      </c>
      <c r="BC46" s="63">
        <v>531712</v>
      </c>
    </row>
    <row r="47" spans="1:55">
      <c r="A47" s="9">
        <v>5315</v>
      </c>
      <c r="B47" s="9" t="s">
        <v>81</v>
      </c>
      <c r="C47" s="63">
        <v>16169153.560000001</v>
      </c>
      <c r="D47" s="63">
        <v>205484.59</v>
      </c>
      <c r="E47" s="63">
        <v>157013.60999999999</v>
      </c>
      <c r="F47" s="63">
        <v>1437414</v>
      </c>
      <c r="G47" s="63">
        <v>1193786.58</v>
      </c>
      <c r="H47" s="63">
        <v>355814.27</v>
      </c>
      <c r="I47" s="63">
        <v>437471.39</v>
      </c>
      <c r="J47" s="63">
        <v>312269.59000000003</v>
      </c>
      <c r="K47" s="63">
        <v>687527.64</v>
      </c>
      <c r="L47" s="63">
        <v>6037583.6900000004</v>
      </c>
      <c r="M47" s="63">
        <v>1325920.53</v>
      </c>
      <c r="N47" s="63">
        <v>1776297.73</v>
      </c>
      <c r="O47" s="63">
        <v>612184.30000000005</v>
      </c>
      <c r="P47" s="63">
        <v>925297.13</v>
      </c>
      <c r="Q47" s="63">
        <v>1060852.52</v>
      </c>
      <c r="R47" s="63">
        <v>769031.4</v>
      </c>
      <c r="S47" s="63">
        <v>198046.81</v>
      </c>
      <c r="T47" s="63">
        <v>814473.76</v>
      </c>
      <c r="U47" s="63">
        <v>538845.39</v>
      </c>
      <c r="V47" s="63">
        <v>692538.31</v>
      </c>
      <c r="W47" s="63">
        <v>263998.87</v>
      </c>
      <c r="X47" s="63">
        <v>236011.62</v>
      </c>
      <c r="Y47" s="63">
        <v>337718.58</v>
      </c>
      <c r="Z47" s="63">
        <v>40400863.700000003</v>
      </c>
      <c r="AA47" s="63">
        <v>8169874.6100000003</v>
      </c>
      <c r="AB47" s="63">
        <v>587885.18000000005</v>
      </c>
      <c r="AC47" s="63">
        <v>467707.72</v>
      </c>
      <c r="AD47" s="63">
        <v>227986.66</v>
      </c>
      <c r="AE47" s="63">
        <v>497911.95</v>
      </c>
      <c r="AF47" s="63">
        <v>1562976.67</v>
      </c>
      <c r="AG47" s="63">
        <v>521366.01</v>
      </c>
      <c r="AH47" s="63">
        <v>892704.31</v>
      </c>
      <c r="AI47" s="63">
        <v>3306670.88</v>
      </c>
      <c r="AJ47" s="63">
        <v>605913.94999999995</v>
      </c>
      <c r="AK47" s="63">
        <v>636155</v>
      </c>
      <c r="AL47" s="63">
        <v>324059.32</v>
      </c>
      <c r="AM47" s="63">
        <v>1517596.12</v>
      </c>
      <c r="AN47" s="63">
        <v>486256.46</v>
      </c>
      <c r="AO47" s="63">
        <v>1612098.36</v>
      </c>
      <c r="AP47" s="63">
        <v>583442.57999999996</v>
      </c>
      <c r="AQ47" s="63">
        <v>394026.5</v>
      </c>
      <c r="AR47" s="63">
        <v>434388.47999999998</v>
      </c>
      <c r="AS47" s="63">
        <v>428515.67</v>
      </c>
      <c r="AT47" s="63">
        <v>211882.69</v>
      </c>
      <c r="AU47" s="63">
        <v>1537822.83</v>
      </c>
      <c r="AV47" s="63">
        <v>427424.49</v>
      </c>
      <c r="AW47" s="63">
        <v>31532485.690000001</v>
      </c>
      <c r="AX47" s="63">
        <v>541243.89</v>
      </c>
      <c r="AY47" s="63">
        <v>1104692.92</v>
      </c>
      <c r="AZ47" s="63">
        <v>134281.57</v>
      </c>
      <c r="BA47" s="63">
        <v>478624.02</v>
      </c>
      <c r="BB47" s="63">
        <v>3037407.33</v>
      </c>
      <c r="BC47" s="63">
        <v>2904731.84</v>
      </c>
    </row>
    <row r="48" spans="1:55">
      <c r="A48" s="9">
        <v>5320</v>
      </c>
      <c r="B48" s="9" t="s">
        <v>82</v>
      </c>
      <c r="C48" s="63">
        <v>7629484.75</v>
      </c>
      <c r="D48" s="63">
        <v>153805.6</v>
      </c>
      <c r="E48" s="63">
        <v>0</v>
      </c>
      <c r="F48" s="63">
        <v>360734</v>
      </c>
      <c r="G48" s="63">
        <v>251121.88</v>
      </c>
      <c r="H48" s="63">
        <v>431412.53</v>
      </c>
      <c r="I48" s="63">
        <v>109586.66</v>
      </c>
      <c r="J48" s="63">
        <v>0</v>
      </c>
      <c r="K48" s="63">
        <v>38570.42</v>
      </c>
      <c r="L48" s="63">
        <v>1344950.58</v>
      </c>
      <c r="M48" s="63">
        <v>846034.44</v>
      </c>
      <c r="N48" s="63">
        <v>40189.449999999997</v>
      </c>
      <c r="O48" s="63">
        <v>135853.56</v>
      </c>
      <c r="P48" s="63">
        <v>478793.98</v>
      </c>
      <c r="Q48" s="63">
        <v>368207.26</v>
      </c>
      <c r="R48" s="63">
        <v>167688.04999999999</v>
      </c>
      <c r="S48" s="63">
        <v>24508.31</v>
      </c>
      <c r="T48" s="63">
        <v>216868.35</v>
      </c>
      <c r="U48" s="63">
        <v>33953.75</v>
      </c>
      <c r="V48" s="63">
        <v>419261.75</v>
      </c>
      <c r="W48" s="63">
        <v>61427.22</v>
      </c>
      <c r="X48" s="63">
        <v>3147.1</v>
      </c>
      <c r="Y48" s="63">
        <v>150590.48000000001</v>
      </c>
      <c r="Z48" s="63">
        <v>8943266.2300000004</v>
      </c>
      <c r="AA48" s="63">
        <v>895148.05</v>
      </c>
      <c r="AB48" s="63">
        <v>271583.3</v>
      </c>
      <c r="AC48" s="63">
        <v>169632.72</v>
      </c>
      <c r="AD48" s="63">
        <v>49079.82</v>
      </c>
      <c r="AE48" s="63">
        <v>115283.31</v>
      </c>
      <c r="AF48" s="63">
        <v>753983.87</v>
      </c>
      <c r="AG48" s="63">
        <v>586330.66</v>
      </c>
      <c r="AH48" s="63">
        <v>625931.66</v>
      </c>
      <c r="AI48" s="63">
        <v>501893.75</v>
      </c>
      <c r="AJ48" s="63">
        <v>92497.8</v>
      </c>
      <c r="AK48" s="63">
        <v>264990</v>
      </c>
      <c r="AL48" s="63">
        <v>114954.82</v>
      </c>
      <c r="AM48" s="63">
        <v>337403.77</v>
      </c>
      <c r="AN48" s="63">
        <v>261647.54</v>
      </c>
      <c r="AO48" s="63">
        <v>319816.34999999998</v>
      </c>
      <c r="AP48" s="63">
        <v>212993.71</v>
      </c>
      <c r="AQ48" s="63">
        <v>102075.64</v>
      </c>
      <c r="AR48" s="63">
        <v>59560.07</v>
      </c>
      <c r="AS48" s="63">
        <v>34913.89</v>
      </c>
      <c r="AT48" s="63">
        <v>83487.28</v>
      </c>
      <c r="AU48" s="63">
        <v>434917.61</v>
      </c>
      <c r="AV48" s="63">
        <v>79611.98</v>
      </c>
      <c r="AW48" s="63">
        <v>5215587.42</v>
      </c>
      <c r="AX48" s="63">
        <v>412875.87</v>
      </c>
      <c r="AY48" s="63">
        <v>426074.35</v>
      </c>
      <c r="AZ48" s="63">
        <v>122316.74</v>
      </c>
      <c r="BA48" s="63">
        <v>135894.41</v>
      </c>
      <c r="BB48" s="63">
        <v>3331849.19</v>
      </c>
      <c r="BC48" s="63">
        <v>390365.29</v>
      </c>
    </row>
    <row r="49" spans="1:55">
      <c r="A49" s="9">
        <v>5325</v>
      </c>
      <c r="B49" s="9" t="s">
        <v>83</v>
      </c>
      <c r="C49" s="63">
        <v>0</v>
      </c>
      <c r="D49" s="63">
        <v>0</v>
      </c>
      <c r="E49" s="63">
        <v>34.020000000000003</v>
      </c>
      <c r="F49" s="63">
        <v>0</v>
      </c>
      <c r="G49" s="63">
        <v>0</v>
      </c>
      <c r="H49" s="63">
        <v>0</v>
      </c>
      <c r="I49" s="63">
        <v>0.82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3.03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10</v>
      </c>
      <c r="AC49" s="63">
        <v>0</v>
      </c>
      <c r="AD49" s="63">
        <v>-1779.5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-1.35</v>
      </c>
      <c r="AM49" s="63">
        <v>0</v>
      </c>
      <c r="AN49" s="63">
        <v>0</v>
      </c>
      <c r="AO49" s="63">
        <v>0</v>
      </c>
      <c r="AP49" s="63">
        <v>-411.76</v>
      </c>
      <c r="AQ49" s="63">
        <v>0</v>
      </c>
      <c r="AR49" s="63">
        <v>8.41</v>
      </c>
      <c r="AS49" s="63">
        <v>0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-64.91</v>
      </c>
      <c r="AZ49" s="63">
        <v>-4</v>
      </c>
      <c r="BA49" s="63">
        <v>0</v>
      </c>
      <c r="BB49" s="63">
        <v>27.69</v>
      </c>
      <c r="BC49" s="63">
        <v>-245.8</v>
      </c>
    </row>
    <row r="50" spans="1:55">
      <c r="A50" s="9">
        <v>5330</v>
      </c>
      <c r="B50" s="9" t="s">
        <v>84</v>
      </c>
      <c r="C50" s="63">
        <v>0</v>
      </c>
      <c r="D50" s="63">
        <v>0</v>
      </c>
      <c r="E50" s="63">
        <v>0</v>
      </c>
      <c r="F50" s="63">
        <v>0</v>
      </c>
      <c r="G50" s="63">
        <v>184154.4</v>
      </c>
      <c r="H50" s="63">
        <v>0</v>
      </c>
      <c r="I50" s="63">
        <v>0</v>
      </c>
      <c r="J50" s="63">
        <v>288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-1031.72</v>
      </c>
      <c r="T50" s="63">
        <v>0</v>
      </c>
      <c r="U50" s="63">
        <v>1971.9</v>
      </c>
      <c r="V50" s="63">
        <v>0</v>
      </c>
      <c r="W50" s="63">
        <v>671.02</v>
      </c>
      <c r="X50" s="63">
        <v>750</v>
      </c>
      <c r="Y50" s="63">
        <v>0</v>
      </c>
      <c r="Z50" s="63">
        <v>0</v>
      </c>
      <c r="AA50" s="63">
        <v>3.7</v>
      </c>
      <c r="AB50" s="63">
        <v>0</v>
      </c>
      <c r="AC50" s="63">
        <v>0</v>
      </c>
      <c r="AD50" s="63">
        <v>0</v>
      </c>
      <c r="AE50" s="63">
        <v>0</v>
      </c>
      <c r="AF50" s="63">
        <v>-53692</v>
      </c>
      <c r="AG50" s="63">
        <v>53627.85</v>
      </c>
      <c r="AH50" s="63">
        <v>0</v>
      </c>
      <c r="AI50" s="63">
        <v>0</v>
      </c>
      <c r="AJ50" s="63">
        <v>0</v>
      </c>
      <c r="AK50" s="63">
        <v>0</v>
      </c>
      <c r="AL50" s="63">
        <v>2224.14</v>
      </c>
      <c r="AM50" s="63">
        <v>32006.66</v>
      </c>
      <c r="AN50" s="63">
        <v>0</v>
      </c>
      <c r="AO50" s="63">
        <v>0</v>
      </c>
      <c r="AP50" s="63">
        <v>-15235</v>
      </c>
      <c r="AQ50" s="63">
        <v>0</v>
      </c>
      <c r="AR50" s="63">
        <v>0</v>
      </c>
      <c r="AS50" s="63">
        <v>0</v>
      </c>
      <c r="AT50" s="63">
        <v>4674.3999999999996</v>
      </c>
      <c r="AU50" s="63">
        <v>0</v>
      </c>
      <c r="AV50" s="63">
        <v>0</v>
      </c>
      <c r="AW50" s="63">
        <v>0</v>
      </c>
      <c r="AX50" s="63">
        <v>825.4</v>
      </c>
      <c r="AY50" s="63">
        <v>0</v>
      </c>
      <c r="AZ50" s="63">
        <v>0</v>
      </c>
      <c r="BA50" s="63">
        <v>15498.53</v>
      </c>
      <c r="BB50" s="63">
        <v>0</v>
      </c>
      <c r="BC50" s="63">
        <v>16855.830000000002</v>
      </c>
    </row>
    <row r="51" spans="1:55">
      <c r="A51" s="9">
        <v>5340</v>
      </c>
      <c r="B51" s="9" t="s">
        <v>85</v>
      </c>
      <c r="C51" s="63">
        <v>16768860.130000001</v>
      </c>
      <c r="D51" s="63">
        <v>261299.54</v>
      </c>
      <c r="E51" s="63">
        <v>0</v>
      </c>
      <c r="F51" s="63">
        <v>0</v>
      </c>
      <c r="G51" s="63">
        <v>773616.72</v>
      </c>
      <c r="H51" s="63">
        <v>547775.36</v>
      </c>
      <c r="I51" s="63">
        <v>0</v>
      </c>
      <c r="J51" s="63">
        <v>0</v>
      </c>
      <c r="K51" s="63">
        <v>726.61</v>
      </c>
      <c r="L51" s="63">
        <v>2537938.96</v>
      </c>
      <c r="M51" s="63">
        <v>939042.55</v>
      </c>
      <c r="N51" s="63">
        <v>0</v>
      </c>
      <c r="O51" s="63">
        <v>2400</v>
      </c>
      <c r="P51" s="63">
        <v>0</v>
      </c>
      <c r="Q51" s="63">
        <v>10949.03</v>
      </c>
      <c r="R51" s="63">
        <v>162477.67000000001</v>
      </c>
      <c r="S51" s="63">
        <v>0</v>
      </c>
      <c r="T51" s="63">
        <v>92259.73</v>
      </c>
      <c r="U51" s="63">
        <v>99.96</v>
      </c>
      <c r="V51" s="63">
        <v>0</v>
      </c>
      <c r="W51" s="63">
        <v>25827.84</v>
      </c>
      <c r="X51" s="63">
        <v>0</v>
      </c>
      <c r="Y51" s="63">
        <v>0</v>
      </c>
      <c r="Z51" s="63">
        <v>6328051.2199999997</v>
      </c>
      <c r="AA51" s="63">
        <v>532617.42000000004</v>
      </c>
      <c r="AB51" s="63">
        <v>394059.01</v>
      </c>
      <c r="AC51" s="63">
        <v>0</v>
      </c>
      <c r="AD51" s="63">
        <v>60658.46</v>
      </c>
      <c r="AE51" s="63">
        <v>124869.68</v>
      </c>
      <c r="AF51" s="63">
        <v>0</v>
      </c>
      <c r="AG51" s="63">
        <v>0</v>
      </c>
      <c r="AH51" s="63">
        <v>0</v>
      </c>
      <c r="AI51" s="63">
        <v>78905.16</v>
      </c>
      <c r="AJ51" s="63">
        <v>3498.05</v>
      </c>
      <c r="AK51" s="63">
        <v>0</v>
      </c>
      <c r="AL51" s="63">
        <v>3575.67</v>
      </c>
      <c r="AM51" s="63">
        <v>346614.48</v>
      </c>
      <c r="AN51" s="63">
        <v>28292.560000000001</v>
      </c>
      <c r="AO51" s="63">
        <v>0</v>
      </c>
      <c r="AP51" s="63">
        <v>34209.599999999999</v>
      </c>
      <c r="AQ51" s="63">
        <v>0</v>
      </c>
      <c r="AR51" s="63">
        <v>0</v>
      </c>
      <c r="AS51" s="63">
        <v>8003.66</v>
      </c>
      <c r="AT51" s="63">
        <v>0</v>
      </c>
      <c r="AU51" s="63">
        <v>0</v>
      </c>
      <c r="AV51" s="63">
        <v>122048.75</v>
      </c>
      <c r="AW51" s="63">
        <v>0</v>
      </c>
      <c r="AX51" s="63">
        <v>0</v>
      </c>
      <c r="AY51" s="63">
        <v>23443.74</v>
      </c>
      <c r="AZ51" s="63">
        <v>95975.23</v>
      </c>
      <c r="BA51" s="63">
        <v>0</v>
      </c>
      <c r="BB51" s="63">
        <v>4948781.96</v>
      </c>
      <c r="BC51" s="63">
        <v>1720765.78</v>
      </c>
    </row>
    <row r="52" spans="1:55">
      <c r="A52" s="12"/>
      <c r="B52" s="13" t="s">
        <v>86</v>
      </c>
      <c r="C52" s="134">
        <f>SUM(C45:C51)</f>
        <v>42809193.509999998</v>
      </c>
      <c r="D52" s="134">
        <f t="shared" ref="D52:BC52" si="2">SUM(D45:D51)</f>
        <v>929035.88</v>
      </c>
      <c r="E52" s="134">
        <f t="shared" si="2"/>
        <v>192673.27999999997</v>
      </c>
      <c r="F52" s="134">
        <f t="shared" si="2"/>
        <v>2320094</v>
      </c>
      <c r="G52" s="134">
        <f t="shared" si="2"/>
        <v>2664735.37</v>
      </c>
      <c r="H52" s="134">
        <f t="shared" si="2"/>
        <v>1571987.21</v>
      </c>
      <c r="I52" s="134">
        <f t="shared" si="2"/>
        <v>722238.23</v>
      </c>
      <c r="J52" s="134">
        <f t="shared" si="2"/>
        <v>312467.96000000002</v>
      </c>
      <c r="K52" s="134">
        <f t="shared" si="2"/>
        <v>922489.25</v>
      </c>
      <c r="L52" s="134">
        <f t="shared" si="2"/>
        <v>10333481.25</v>
      </c>
      <c r="M52" s="134">
        <f t="shared" si="2"/>
        <v>3644680.5300000003</v>
      </c>
      <c r="N52" s="134">
        <f t="shared" si="2"/>
        <v>2638162.71</v>
      </c>
      <c r="O52" s="134">
        <f t="shared" si="2"/>
        <v>1093745.3700000001</v>
      </c>
      <c r="P52" s="134">
        <f t="shared" si="2"/>
        <v>1665047.51</v>
      </c>
      <c r="Q52" s="134">
        <f t="shared" si="2"/>
        <v>1633093.61</v>
      </c>
      <c r="R52" s="134">
        <f t="shared" si="2"/>
        <v>1416828.55</v>
      </c>
      <c r="S52" s="134">
        <f t="shared" si="2"/>
        <v>262736.75000000006</v>
      </c>
      <c r="T52" s="134">
        <f t="shared" si="2"/>
        <v>1303005.26</v>
      </c>
      <c r="U52" s="134">
        <f t="shared" si="2"/>
        <v>718950.74</v>
      </c>
      <c r="V52" s="134">
        <f t="shared" si="2"/>
        <v>1298435.1100000001</v>
      </c>
      <c r="W52" s="134">
        <f t="shared" si="2"/>
        <v>375919.7</v>
      </c>
      <c r="X52" s="134">
        <f t="shared" si="2"/>
        <v>239908.72</v>
      </c>
      <c r="Y52" s="134">
        <f t="shared" si="2"/>
        <v>520547.79000000004</v>
      </c>
      <c r="Z52" s="134">
        <f t="shared" si="2"/>
        <v>66581444.299999997</v>
      </c>
      <c r="AA52" s="134">
        <f t="shared" si="2"/>
        <v>10003395.51</v>
      </c>
      <c r="AB52" s="134">
        <f t="shared" si="2"/>
        <v>1573650.27</v>
      </c>
      <c r="AC52" s="134">
        <f t="shared" si="2"/>
        <v>935241.91999999993</v>
      </c>
      <c r="AD52" s="134">
        <f t="shared" si="2"/>
        <v>521806.57000000007</v>
      </c>
      <c r="AE52" s="134">
        <f t="shared" si="2"/>
        <v>1019928.56</v>
      </c>
      <c r="AF52" s="134">
        <f t="shared" si="2"/>
        <v>4434653.08</v>
      </c>
      <c r="AG52" s="134">
        <f t="shared" si="2"/>
        <v>1474261.6300000001</v>
      </c>
      <c r="AH52" s="134">
        <f t="shared" si="2"/>
        <v>2400332.7000000002</v>
      </c>
      <c r="AI52" s="134">
        <f t="shared" si="2"/>
        <v>5852773.7200000007</v>
      </c>
      <c r="AJ52" s="134">
        <f t="shared" si="2"/>
        <v>884490.84000000008</v>
      </c>
      <c r="AK52" s="134">
        <f t="shared" si="2"/>
        <v>1312519</v>
      </c>
      <c r="AL52" s="134">
        <f t="shared" si="2"/>
        <v>820574.83000000019</v>
      </c>
      <c r="AM52" s="134">
        <f t="shared" si="2"/>
        <v>4070477.1630000002</v>
      </c>
      <c r="AN52" s="134">
        <f t="shared" si="2"/>
        <v>1125353.29</v>
      </c>
      <c r="AO52" s="134">
        <f t="shared" si="2"/>
        <v>2812090.35</v>
      </c>
      <c r="AP52" s="134">
        <f t="shared" si="2"/>
        <v>921071.28999999992</v>
      </c>
      <c r="AQ52" s="134">
        <f t="shared" si="2"/>
        <v>813907.8</v>
      </c>
      <c r="AR52" s="134">
        <f t="shared" si="2"/>
        <v>525306.67999999993</v>
      </c>
      <c r="AS52" s="134">
        <f t="shared" si="2"/>
        <v>494944.08999999997</v>
      </c>
      <c r="AT52" s="134">
        <f t="shared" si="2"/>
        <v>310729.45</v>
      </c>
      <c r="AU52" s="134">
        <f t="shared" si="2"/>
        <v>2219993.7000000002</v>
      </c>
      <c r="AV52" s="134">
        <f t="shared" si="2"/>
        <v>775975.71</v>
      </c>
      <c r="AW52" s="134">
        <f t="shared" si="2"/>
        <v>42631686.090000004</v>
      </c>
      <c r="AX52" s="134">
        <f t="shared" si="2"/>
        <v>1124161.43</v>
      </c>
      <c r="AY52" s="134">
        <f t="shared" si="2"/>
        <v>1554146.1</v>
      </c>
      <c r="AZ52" s="134">
        <f t="shared" si="2"/>
        <v>479976.63</v>
      </c>
      <c r="BA52" s="134">
        <f t="shared" si="2"/>
        <v>785833.13000000012</v>
      </c>
      <c r="BB52" s="134">
        <f t="shared" si="2"/>
        <v>12580887.779999999</v>
      </c>
      <c r="BC52" s="134">
        <f t="shared" si="2"/>
        <v>6295979.0600000005</v>
      </c>
    </row>
    <row r="53" spans="1:55">
      <c r="A53" s="9">
        <v>5405</v>
      </c>
      <c r="B53" s="9" t="s">
        <v>87</v>
      </c>
      <c r="C53" s="63">
        <v>1235841.32</v>
      </c>
      <c r="D53" s="63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78912.460000000006</v>
      </c>
      <c r="M53" s="63">
        <v>0</v>
      </c>
      <c r="N53" s="63">
        <v>0</v>
      </c>
      <c r="O53" s="63">
        <v>0</v>
      </c>
      <c r="P53" s="63">
        <v>391.7</v>
      </c>
      <c r="Q53" s="63">
        <v>0</v>
      </c>
      <c r="R53" s="63">
        <v>1190</v>
      </c>
      <c r="S53" s="63">
        <v>0</v>
      </c>
      <c r="T53" s="63">
        <v>154025.46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153878.60999999999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82193.72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38674.550000000003</v>
      </c>
      <c r="AZ53" s="63">
        <v>0</v>
      </c>
      <c r="BA53" s="63">
        <v>0</v>
      </c>
      <c r="BB53" s="63">
        <v>190073.04</v>
      </c>
      <c r="BC53" s="63">
        <v>6440.58</v>
      </c>
    </row>
    <row r="54" spans="1:55">
      <c r="A54" s="9">
        <v>5410</v>
      </c>
      <c r="B54" s="9" t="s">
        <v>88</v>
      </c>
      <c r="C54" s="63">
        <v>974624.72</v>
      </c>
      <c r="D54" s="63">
        <v>7983.1</v>
      </c>
      <c r="E54" s="63">
        <v>0</v>
      </c>
      <c r="F54" s="63">
        <v>405102</v>
      </c>
      <c r="G54" s="63">
        <v>0</v>
      </c>
      <c r="H54" s="63">
        <v>102.59</v>
      </c>
      <c r="I54" s="63">
        <v>27790.39</v>
      </c>
      <c r="J54" s="63">
        <v>1525</v>
      </c>
      <c r="K54" s="63">
        <v>3121.05</v>
      </c>
      <c r="L54" s="63">
        <v>484076.22</v>
      </c>
      <c r="M54" s="63">
        <v>14643.06</v>
      </c>
      <c r="N54" s="63">
        <v>200404.57</v>
      </c>
      <c r="O54" s="63">
        <v>1336.79</v>
      </c>
      <c r="P54" s="63">
        <v>67066.78</v>
      </c>
      <c r="Q54" s="63">
        <v>27925.74</v>
      </c>
      <c r="R54" s="63">
        <v>0</v>
      </c>
      <c r="S54" s="63">
        <v>33809.53</v>
      </c>
      <c r="T54" s="63">
        <v>1010208.84</v>
      </c>
      <c r="U54" s="63">
        <v>0</v>
      </c>
      <c r="V54" s="63">
        <v>0</v>
      </c>
      <c r="W54" s="63">
        <v>4945.5600000000004</v>
      </c>
      <c r="X54" s="63">
        <v>0</v>
      </c>
      <c r="Y54" s="63">
        <v>0</v>
      </c>
      <c r="Z54" s="63">
        <v>1063529.98</v>
      </c>
      <c r="AA54" s="63">
        <v>6697096.5599999996</v>
      </c>
      <c r="AB54" s="63">
        <v>56589.35</v>
      </c>
      <c r="AC54" s="63">
        <v>0</v>
      </c>
      <c r="AD54" s="63">
        <v>17836.919999999998</v>
      </c>
      <c r="AE54" s="63">
        <v>10286.219999999999</v>
      </c>
      <c r="AF54" s="63">
        <v>183183.07</v>
      </c>
      <c r="AG54" s="63">
        <v>20339.990000000002</v>
      </c>
      <c r="AH54" s="63">
        <v>169116.51</v>
      </c>
      <c r="AI54" s="63">
        <v>88443.97</v>
      </c>
      <c r="AJ54" s="63">
        <v>0</v>
      </c>
      <c r="AK54" s="63">
        <v>0</v>
      </c>
      <c r="AL54" s="63">
        <v>0</v>
      </c>
      <c r="AM54" s="63">
        <v>76738.820000000007</v>
      </c>
      <c r="AN54" s="63">
        <v>54367.74</v>
      </c>
      <c r="AO54" s="63">
        <v>228521.01</v>
      </c>
      <c r="AP54" s="63">
        <v>24000.39</v>
      </c>
      <c r="AQ54" s="63">
        <v>738875.32</v>
      </c>
      <c r="AR54" s="63">
        <v>68</v>
      </c>
      <c r="AS54" s="63">
        <v>267</v>
      </c>
      <c r="AT54" s="63">
        <v>0</v>
      </c>
      <c r="AU54" s="63">
        <v>0</v>
      </c>
      <c r="AV54" s="63">
        <v>0</v>
      </c>
      <c r="AW54" s="63">
        <v>6170.58</v>
      </c>
      <c r="AX54" s="63">
        <v>20219.330000000002</v>
      </c>
      <c r="AY54" s="63">
        <v>6110.7</v>
      </c>
      <c r="AZ54" s="63">
        <v>13994.64</v>
      </c>
      <c r="BA54" s="63">
        <v>207.5</v>
      </c>
      <c r="BB54" s="63">
        <v>691986.16</v>
      </c>
      <c r="BC54" s="63">
        <v>101700.6</v>
      </c>
    </row>
    <row r="55" spans="1:55">
      <c r="A55" s="9">
        <v>5420</v>
      </c>
      <c r="B55" s="9" t="s">
        <v>89</v>
      </c>
      <c r="C55" s="63">
        <v>0</v>
      </c>
      <c r="D55" s="63">
        <v>0</v>
      </c>
      <c r="E55" s="63">
        <v>0</v>
      </c>
      <c r="F55" s="63">
        <v>0</v>
      </c>
      <c r="G55" s="63">
        <v>23910.94</v>
      </c>
      <c r="H55" s="63">
        <v>1950</v>
      </c>
      <c r="I55" s="63">
        <v>2925</v>
      </c>
      <c r="J55" s="63">
        <v>0</v>
      </c>
      <c r="K55" s="63">
        <v>0</v>
      </c>
      <c r="L55" s="63">
        <v>13724.03</v>
      </c>
      <c r="M55" s="63">
        <v>0</v>
      </c>
      <c r="N55" s="63">
        <v>0</v>
      </c>
      <c r="O55" s="63">
        <v>15662.83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0</v>
      </c>
      <c r="V55" s="63">
        <v>0</v>
      </c>
      <c r="W55" s="63">
        <v>0</v>
      </c>
      <c r="X55" s="63">
        <v>0</v>
      </c>
      <c r="Y55" s="63">
        <v>0</v>
      </c>
      <c r="Z55" s="63">
        <v>449236.33</v>
      </c>
      <c r="AA55" s="63">
        <v>0</v>
      </c>
      <c r="AB55" s="63">
        <v>0</v>
      </c>
      <c r="AC55" s="63">
        <v>1809.13</v>
      </c>
      <c r="AD55" s="63">
        <v>0</v>
      </c>
      <c r="AE55" s="63">
        <v>0</v>
      </c>
      <c r="AF55" s="63">
        <v>13783.8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346088.86</v>
      </c>
      <c r="AP55" s="63">
        <v>5510</v>
      </c>
      <c r="AQ55" s="63">
        <v>37243.39</v>
      </c>
      <c r="AR55" s="63">
        <v>11020</v>
      </c>
      <c r="AS55" s="63">
        <v>-10875.88</v>
      </c>
      <c r="AT55" s="63">
        <v>0</v>
      </c>
      <c r="AU55" s="63">
        <v>13972.85</v>
      </c>
      <c r="AV55" s="63">
        <v>0</v>
      </c>
      <c r="AW55" s="63">
        <v>2477512.5699999998</v>
      </c>
      <c r="AX55" s="63">
        <v>0</v>
      </c>
      <c r="AY55" s="63">
        <v>898</v>
      </c>
      <c r="AZ55" s="63">
        <v>0</v>
      </c>
      <c r="BA55" s="63">
        <v>0</v>
      </c>
      <c r="BB55" s="63">
        <v>56302.53</v>
      </c>
      <c r="BC55" s="63">
        <v>47139.39</v>
      </c>
    </row>
    <row r="56" spans="1:55">
      <c r="A56" s="9">
        <v>5425</v>
      </c>
      <c r="B56" s="9" t="s">
        <v>90</v>
      </c>
      <c r="C56" s="63">
        <v>0</v>
      </c>
      <c r="D56" s="63">
        <v>26704.87</v>
      </c>
      <c r="E56" s="63">
        <v>0</v>
      </c>
      <c r="F56" s="63">
        <v>3402</v>
      </c>
      <c r="G56" s="63">
        <v>0</v>
      </c>
      <c r="H56" s="63">
        <v>79911.38</v>
      </c>
      <c r="I56" s="63">
        <v>12084.59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244861.83</v>
      </c>
      <c r="P56" s="63">
        <v>-9435</v>
      </c>
      <c r="Q56" s="63">
        <v>0</v>
      </c>
      <c r="R56" s="63">
        <v>0</v>
      </c>
      <c r="S56" s="63">
        <v>29906.28</v>
      </c>
      <c r="T56" s="63">
        <v>0</v>
      </c>
      <c r="U56" s="63">
        <v>0</v>
      </c>
      <c r="V56" s="63">
        <v>0</v>
      </c>
      <c r="W56" s="63">
        <v>0</v>
      </c>
      <c r="X56" s="63">
        <v>0</v>
      </c>
      <c r="Y56" s="63">
        <v>0</v>
      </c>
      <c r="Z56" s="63">
        <v>1722239.35</v>
      </c>
      <c r="AA56" s="63">
        <v>0</v>
      </c>
      <c r="AB56" s="63">
        <v>270</v>
      </c>
      <c r="AC56" s="63">
        <v>237355.41</v>
      </c>
      <c r="AD56" s="63">
        <v>0</v>
      </c>
      <c r="AE56" s="63">
        <v>24576.03</v>
      </c>
      <c r="AF56" s="63">
        <v>0</v>
      </c>
      <c r="AG56" s="63">
        <v>0</v>
      </c>
      <c r="AH56" s="63">
        <v>0</v>
      </c>
      <c r="AI56" s="63">
        <v>0</v>
      </c>
      <c r="AJ56" s="63">
        <v>2850</v>
      </c>
      <c r="AK56" s="63">
        <v>0</v>
      </c>
      <c r="AL56" s="63">
        <v>0</v>
      </c>
      <c r="AM56" s="63">
        <v>7960.06</v>
      </c>
      <c r="AN56" s="63">
        <v>0</v>
      </c>
      <c r="AO56" s="63">
        <v>532849.25</v>
      </c>
      <c r="AP56" s="63">
        <v>0</v>
      </c>
      <c r="AQ56" s="63">
        <v>0</v>
      </c>
      <c r="AR56" s="63">
        <v>3388.14</v>
      </c>
      <c r="AS56" s="63">
        <v>20641</v>
      </c>
      <c r="AT56" s="63">
        <v>0</v>
      </c>
      <c r="AU56" s="63">
        <v>0</v>
      </c>
      <c r="AV56" s="63">
        <v>0</v>
      </c>
      <c r="AW56" s="63">
        <v>0</v>
      </c>
      <c r="AX56" s="63">
        <v>0</v>
      </c>
      <c r="AY56" s="63">
        <v>0</v>
      </c>
      <c r="AZ56" s="63">
        <v>0</v>
      </c>
      <c r="BA56" s="63">
        <v>13422</v>
      </c>
      <c r="BB56" s="63">
        <v>0</v>
      </c>
      <c r="BC56" s="63">
        <v>0</v>
      </c>
    </row>
    <row r="57" spans="1:55">
      <c r="A57" s="12"/>
      <c r="B57" s="13" t="s">
        <v>91</v>
      </c>
      <c r="C57" s="134">
        <f>SUM(C53:C56)</f>
        <v>2210466.04</v>
      </c>
      <c r="D57" s="134">
        <f t="shared" ref="D57:BC57" si="3">SUM(D53:D56)</f>
        <v>34687.97</v>
      </c>
      <c r="E57" s="134">
        <f t="shared" si="3"/>
        <v>0</v>
      </c>
      <c r="F57" s="134">
        <f t="shared" si="3"/>
        <v>408504</v>
      </c>
      <c r="G57" s="134">
        <f t="shared" si="3"/>
        <v>23910.94</v>
      </c>
      <c r="H57" s="134">
        <f t="shared" si="3"/>
        <v>81963.97</v>
      </c>
      <c r="I57" s="134">
        <f t="shared" si="3"/>
        <v>42799.979999999996</v>
      </c>
      <c r="J57" s="134">
        <f t="shared" si="3"/>
        <v>1525</v>
      </c>
      <c r="K57" s="134">
        <f t="shared" si="3"/>
        <v>3121.05</v>
      </c>
      <c r="L57" s="134">
        <f t="shared" si="3"/>
        <v>576712.71</v>
      </c>
      <c r="M57" s="134">
        <f t="shared" si="3"/>
        <v>14643.06</v>
      </c>
      <c r="N57" s="134">
        <f t="shared" si="3"/>
        <v>200404.57</v>
      </c>
      <c r="O57" s="134">
        <f t="shared" si="3"/>
        <v>261861.44999999998</v>
      </c>
      <c r="P57" s="134">
        <f t="shared" si="3"/>
        <v>58023.479999999996</v>
      </c>
      <c r="Q57" s="134">
        <f t="shared" si="3"/>
        <v>27925.74</v>
      </c>
      <c r="R57" s="134">
        <f t="shared" si="3"/>
        <v>1190</v>
      </c>
      <c r="S57" s="134">
        <f t="shared" si="3"/>
        <v>63715.81</v>
      </c>
      <c r="T57" s="134">
        <f t="shared" si="3"/>
        <v>1164234.3</v>
      </c>
      <c r="U57" s="134">
        <f t="shared" si="3"/>
        <v>0</v>
      </c>
      <c r="V57" s="134">
        <f t="shared" si="3"/>
        <v>0</v>
      </c>
      <c r="W57" s="134">
        <f t="shared" si="3"/>
        <v>4945.5600000000004</v>
      </c>
      <c r="X57" s="134">
        <f t="shared" si="3"/>
        <v>0</v>
      </c>
      <c r="Y57" s="134">
        <f t="shared" si="3"/>
        <v>0</v>
      </c>
      <c r="Z57" s="134">
        <f t="shared" si="3"/>
        <v>3235005.66</v>
      </c>
      <c r="AA57" s="134">
        <f t="shared" si="3"/>
        <v>6697096.5599999996</v>
      </c>
      <c r="AB57" s="134">
        <f t="shared" si="3"/>
        <v>56859.35</v>
      </c>
      <c r="AC57" s="134">
        <f t="shared" si="3"/>
        <v>239164.54</v>
      </c>
      <c r="AD57" s="134">
        <f t="shared" si="3"/>
        <v>17836.919999999998</v>
      </c>
      <c r="AE57" s="134">
        <f t="shared" si="3"/>
        <v>34862.25</v>
      </c>
      <c r="AF57" s="134">
        <f t="shared" si="3"/>
        <v>196966.87</v>
      </c>
      <c r="AG57" s="134">
        <f t="shared" si="3"/>
        <v>20339.990000000002</v>
      </c>
      <c r="AH57" s="134">
        <f t="shared" si="3"/>
        <v>322995.12</v>
      </c>
      <c r="AI57" s="134">
        <f t="shared" si="3"/>
        <v>88443.97</v>
      </c>
      <c r="AJ57" s="134">
        <f t="shared" si="3"/>
        <v>2850</v>
      </c>
      <c r="AK57" s="134">
        <f t="shared" si="3"/>
        <v>0</v>
      </c>
      <c r="AL57" s="134">
        <f t="shared" si="3"/>
        <v>0</v>
      </c>
      <c r="AM57" s="134">
        <f t="shared" si="3"/>
        <v>84698.880000000005</v>
      </c>
      <c r="AN57" s="134">
        <f t="shared" si="3"/>
        <v>54367.74</v>
      </c>
      <c r="AO57" s="134">
        <f t="shared" si="3"/>
        <v>1189652.8399999999</v>
      </c>
      <c r="AP57" s="134">
        <f t="shared" si="3"/>
        <v>29510.39</v>
      </c>
      <c r="AQ57" s="134">
        <f t="shared" si="3"/>
        <v>776118.71</v>
      </c>
      <c r="AR57" s="134">
        <f t="shared" si="3"/>
        <v>14476.14</v>
      </c>
      <c r="AS57" s="134">
        <f t="shared" si="3"/>
        <v>10032.120000000001</v>
      </c>
      <c r="AT57" s="134">
        <f t="shared" si="3"/>
        <v>0</v>
      </c>
      <c r="AU57" s="134">
        <f t="shared" si="3"/>
        <v>13972.85</v>
      </c>
      <c r="AV57" s="134">
        <f t="shared" si="3"/>
        <v>0</v>
      </c>
      <c r="AW57" s="134">
        <f t="shared" si="3"/>
        <v>2483683.15</v>
      </c>
      <c r="AX57" s="134">
        <f t="shared" si="3"/>
        <v>20219.330000000002</v>
      </c>
      <c r="AY57" s="134">
        <f t="shared" si="3"/>
        <v>45683.25</v>
      </c>
      <c r="AZ57" s="134">
        <f t="shared" si="3"/>
        <v>13994.64</v>
      </c>
      <c r="BA57" s="134">
        <f t="shared" si="3"/>
        <v>13629.5</v>
      </c>
      <c r="BB57" s="134">
        <f t="shared" si="3"/>
        <v>938361.7300000001</v>
      </c>
      <c r="BC57" s="134">
        <f t="shared" si="3"/>
        <v>155280.57</v>
      </c>
    </row>
    <row r="58" spans="1:55">
      <c r="A58" s="9">
        <v>5605</v>
      </c>
      <c r="B58" s="9" t="s">
        <v>92</v>
      </c>
      <c r="C58" s="63">
        <v>9011012.6199999992</v>
      </c>
      <c r="D58" s="63">
        <v>694411.52</v>
      </c>
      <c r="E58" s="63">
        <v>9171.35</v>
      </c>
      <c r="F58" s="63">
        <v>1437057</v>
      </c>
      <c r="G58" s="63">
        <v>2876668.51</v>
      </c>
      <c r="H58" s="63">
        <v>683221.24</v>
      </c>
      <c r="I58" s="63">
        <v>0</v>
      </c>
      <c r="J58" s="63">
        <v>44908.639999999999</v>
      </c>
      <c r="K58" s="63">
        <v>-21314.73</v>
      </c>
      <c r="L58" s="63">
        <v>2672816.35</v>
      </c>
      <c r="M58" s="63">
        <v>803474</v>
      </c>
      <c r="N58" s="63">
        <v>1533736.25</v>
      </c>
      <c r="O58" s="63">
        <v>1565780.48</v>
      </c>
      <c r="P58" s="63">
        <v>63361.2</v>
      </c>
      <c r="Q58" s="63">
        <v>516023.82</v>
      </c>
      <c r="R58" s="63">
        <v>1904784.97</v>
      </c>
      <c r="S58" s="63">
        <v>234423.79</v>
      </c>
      <c r="T58" s="63">
        <v>1458019.93</v>
      </c>
      <c r="U58" s="63">
        <v>331522.96000000002</v>
      </c>
      <c r="V58" s="63">
        <v>461025.53</v>
      </c>
      <c r="W58" s="63">
        <v>15220.81</v>
      </c>
      <c r="X58" s="63">
        <v>28808</v>
      </c>
      <c r="Y58" s="63">
        <v>174270.88</v>
      </c>
      <c r="Z58" s="63">
        <v>6690313.2199999997</v>
      </c>
      <c r="AA58" s="63">
        <v>2843702.62</v>
      </c>
      <c r="AB58" s="63">
        <v>301718.51</v>
      </c>
      <c r="AC58" s="63">
        <v>368677.47</v>
      </c>
      <c r="AD58" s="63">
        <v>32936.43</v>
      </c>
      <c r="AE58" s="63">
        <v>80815.64</v>
      </c>
      <c r="AF58" s="63">
        <v>2020698.27</v>
      </c>
      <c r="AG58" s="63">
        <v>20078.439999999999</v>
      </c>
      <c r="AH58" s="63">
        <v>2013834.04</v>
      </c>
      <c r="AI58" s="63">
        <v>639200.56000000006</v>
      </c>
      <c r="AJ58" s="63">
        <v>609001.59</v>
      </c>
      <c r="AK58" s="63">
        <v>0</v>
      </c>
      <c r="AL58" s="63">
        <v>28946.63</v>
      </c>
      <c r="AM58" s="63">
        <v>0</v>
      </c>
      <c r="AN58" s="63">
        <v>534385.34</v>
      </c>
      <c r="AO58" s="63">
        <v>1593336.16</v>
      </c>
      <c r="AP58" s="63">
        <v>54581.120000000003</v>
      </c>
      <c r="AQ58" s="63">
        <v>619108.77</v>
      </c>
      <c r="AR58" s="63">
        <v>182098.5</v>
      </c>
      <c r="AS58" s="63">
        <v>571452.01</v>
      </c>
      <c r="AT58" s="63">
        <v>192915.23</v>
      </c>
      <c r="AU58" s="63">
        <v>1516424.22</v>
      </c>
      <c r="AV58" s="63">
        <v>129532.52</v>
      </c>
      <c r="AW58" s="63">
        <v>7890172.71</v>
      </c>
      <c r="AX58" s="63">
        <v>366837.09</v>
      </c>
      <c r="AY58" s="63">
        <v>562372.77</v>
      </c>
      <c r="AZ58" s="63">
        <v>71607.89</v>
      </c>
      <c r="BA58" s="63">
        <v>766590.04</v>
      </c>
      <c r="BB58" s="63">
        <v>2459793.23</v>
      </c>
      <c r="BC58" s="63">
        <v>2578761.06</v>
      </c>
    </row>
    <row r="59" spans="1:55">
      <c r="A59" s="9">
        <v>5610</v>
      </c>
      <c r="B59" s="9" t="s">
        <v>93</v>
      </c>
      <c r="C59" s="63">
        <v>37302302.140000001</v>
      </c>
      <c r="D59" s="63">
        <v>546288.82999999996</v>
      </c>
      <c r="E59" s="63">
        <v>145491.74</v>
      </c>
      <c r="F59" s="63">
        <v>0</v>
      </c>
      <c r="G59" s="63">
        <v>84402.77</v>
      </c>
      <c r="H59" s="63">
        <v>777964.25</v>
      </c>
      <c r="I59" s="63">
        <v>433780.46</v>
      </c>
      <c r="J59" s="63">
        <v>144636.26999999999</v>
      </c>
      <c r="K59" s="63">
        <v>258406.34</v>
      </c>
      <c r="L59" s="63">
        <v>2374731.5099999998</v>
      </c>
      <c r="M59" s="63">
        <v>4229581.53</v>
      </c>
      <c r="N59" s="63">
        <v>0</v>
      </c>
      <c r="O59" s="63">
        <v>45285.77</v>
      </c>
      <c r="P59" s="63">
        <v>1156995.6200000001</v>
      </c>
      <c r="Q59" s="63">
        <v>1584758.62</v>
      </c>
      <c r="R59" s="63">
        <v>0</v>
      </c>
      <c r="S59" s="63">
        <v>0</v>
      </c>
      <c r="T59" s="63">
        <v>937939.84</v>
      </c>
      <c r="U59" s="63">
        <v>236900.09</v>
      </c>
      <c r="V59" s="63">
        <v>1125558.17</v>
      </c>
      <c r="W59" s="63">
        <v>0</v>
      </c>
      <c r="X59" s="63">
        <v>95585.67</v>
      </c>
      <c r="Y59" s="63">
        <v>112011</v>
      </c>
      <c r="Z59" s="63">
        <v>36256899.740000002</v>
      </c>
      <c r="AA59" s="63">
        <v>12985442.65</v>
      </c>
      <c r="AB59" s="63">
        <v>956253.78</v>
      </c>
      <c r="AC59" s="63">
        <v>115703.45</v>
      </c>
      <c r="AD59" s="63">
        <v>133131.23000000001</v>
      </c>
      <c r="AE59" s="63">
        <v>0</v>
      </c>
      <c r="AF59" s="63">
        <v>2775368.61</v>
      </c>
      <c r="AG59" s="63">
        <v>1115025.43</v>
      </c>
      <c r="AH59" s="63">
        <v>981767.02</v>
      </c>
      <c r="AI59" s="63">
        <v>4499446.92</v>
      </c>
      <c r="AJ59" s="63">
        <v>87748.78</v>
      </c>
      <c r="AK59" s="63">
        <v>1398240</v>
      </c>
      <c r="AL59" s="63">
        <v>219267.5</v>
      </c>
      <c r="AM59" s="63">
        <v>1073633.9129999999</v>
      </c>
      <c r="AN59" s="63">
        <v>0</v>
      </c>
      <c r="AO59" s="63">
        <v>878147.99</v>
      </c>
      <c r="AP59" s="63">
        <v>367415.21</v>
      </c>
      <c r="AQ59" s="63">
        <v>930289.09</v>
      </c>
      <c r="AR59" s="63">
        <v>0</v>
      </c>
      <c r="AS59" s="63">
        <v>0</v>
      </c>
      <c r="AT59" s="63">
        <v>9956.93</v>
      </c>
      <c r="AU59" s="63">
        <v>0</v>
      </c>
      <c r="AV59" s="63">
        <v>264609.25</v>
      </c>
      <c r="AW59" s="63">
        <v>15396860.720000001</v>
      </c>
      <c r="AX59" s="63">
        <v>285673.73</v>
      </c>
      <c r="AY59" s="63">
        <v>492506.19</v>
      </c>
      <c r="AZ59" s="63">
        <v>53804.03</v>
      </c>
      <c r="BA59" s="63">
        <v>723832.1</v>
      </c>
      <c r="BB59" s="63">
        <v>550925.11</v>
      </c>
      <c r="BC59" s="63">
        <v>3468745.35</v>
      </c>
    </row>
    <row r="60" spans="1:55">
      <c r="A60" s="9">
        <v>5615</v>
      </c>
      <c r="B60" s="9" t="s">
        <v>94</v>
      </c>
      <c r="C60" s="63">
        <v>6188647.46</v>
      </c>
      <c r="D60" s="63">
        <v>2765825.72</v>
      </c>
      <c r="E60" s="63">
        <v>86654.68</v>
      </c>
      <c r="F60" s="63">
        <v>1788870</v>
      </c>
      <c r="G60" s="63">
        <v>3288720.55</v>
      </c>
      <c r="H60" s="63">
        <v>4749650.9800000004</v>
      </c>
      <c r="I60" s="63">
        <v>272713.64</v>
      </c>
      <c r="J60" s="63">
        <v>72415.960000000006</v>
      </c>
      <c r="K60" s="63">
        <v>313318.96000000002</v>
      </c>
      <c r="L60" s="63">
        <v>10792919.82</v>
      </c>
      <c r="M60" s="63">
        <v>167437.35</v>
      </c>
      <c r="N60" s="63">
        <v>4713813.83</v>
      </c>
      <c r="O60" s="63">
        <v>484569.64</v>
      </c>
      <c r="P60" s="63">
        <v>408283.68</v>
      </c>
      <c r="Q60" s="63">
        <v>274642.46000000002</v>
      </c>
      <c r="R60" s="63">
        <v>425370.4</v>
      </c>
      <c r="S60" s="63">
        <v>207764.42</v>
      </c>
      <c r="T60" s="63">
        <v>752992.37</v>
      </c>
      <c r="U60" s="63">
        <v>478548.26</v>
      </c>
      <c r="V60" s="63">
        <v>1325042.6299999999</v>
      </c>
      <c r="W60" s="63">
        <v>135027.79999999999</v>
      </c>
      <c r="X60" s="63">
        <v>8142.8</v>
      </c>
      <c r="Y60" s="63">
        <v>0</v>
      </c>
      <c r="Z60" s="63">
        <v>64830964.729999997</v>
      </c>
      <c r="AA60" s="63">
        <v>3527136.8</v>
      </c>
      <c r="AB60" s="63">
        <v>1148617.6200000001</v>
      </c>
      <c r="AC60" s="63">
        <v>953274.83</v>
      </c>
      <c r="AD60" s="63">
        <v>307802.67</v>
      </c>
      <c r="AE60" s="63">
        <v>0</v>
      </c>
      <c r="AF60" s="63">
        <v>5954569.8099999996</v>
      </c>
      <c r="AG60" s="63">
        <v>1366014.45</v>
      </c>
      <c r="AH60" s="63">
        <v>1758059.09</v>
      </c>
      <c r="AI60" s="63">
        <v>599457.66</v>
      </c>
      <c r="AJ60" s="63">
        <v>103853.5</v>
      </c>
      <c r="AK60" s="63">
        <v>497770</v>
      </c>
      <c r="AL60" s="63">
        <v>187722.16</v>
      </c>
      <c r="AM60" s="63">
        <v>0</v>
      </c>
      <c r="AN60" s="63">
        <v>430579.88</v>
      </c>
      <c r="AO60" s="63">
        <v>1903190.96</v>
      </c>
      <c r="AP60" s="63">
        <v>254245.79</v>
      </c>
      <c r="AQ60" s="63">
        <v>412066.27</v>
      </c>
      <c r="AR60" s="63">
        <v>101845.75999999999</v>
      </c>
      <c r="AS60" s="63">
        <v>185908.66</v>
      </c>
      <c r="AT60" s="63">
        <v>72639.899999999994</v>
      </c>
      <c r="AU60" s="63">
        <v>1816595.53</v>
      </c>
      <c r="AV60" s="63">
        <v>462169.98</v>
      </c>
      <c r="AW60" s="63">
        <v>39620816.68</v>
      </c>
      <c r="AX60" s="63">
        <v>399015.88</v>
      </c>
      <c r="AY60" s="63">
        <v>359824.6</v>
      </c>
      <c r="AZ60" s="63">
        <v>112829.22</v>
      </c>
      <c r="BA60" s="63">
        <v>536650.76</v>
      </c>
      <c r="BB60" s="63">
        <v>2976086.4</v>
      </c>
      <c r="BC60" s="63">
        <v>3314734.62</v>
      </c>
    </row>
    <row r="61" spans="1:55">
      <c r="A61" s="9">
        <v>5620</v>
      </c>
      <c r="B61" s="9" t="s">
        <v>95</v>
      </c>
      <c r="C61" s="63">
        <v>10910834.83</v>
      </c>
      <c r="D61" s="63">
        <v>186849.55</v>
      </c>
      <c r="E61" s="63">
        <v>6240.47</v>
      </c>
      <c r="F61" s="63">
        <v>7664</v>
      </c>
      <c r="G61" s="63">
        <v>309601.46000000002</v>
      </c>
      <c r="H61" s="63">
        <v>560015.68999999994</v>
      </c>
      <c r="I61" s="63">
        <v>171572.48000000001</v>
      </c>
      <c r="J61" s="63">
        <v>20450.82</v>
      </c>
      <c r="K61" s="63">
        <v>298174.75</v>
      </c>
      <c r="L61" s="63">
        <v>1010203.5</v>
      </c>
      <c r="M61" s="63">
        <v>505690.31</v>
      </c>
      <c r="N61" s="63">
        <v>839802.33</v>
      </c>
      <c r="O61" s="63">
        <v>0</v>
      </c>
      <c r="P61" s="63">
        <v>58338.71</v>
      </c>
      <c r="Q61" s="63">
        <v>264865.74</v>
      </c>
      <c r="R61" s="63">
        <v>230618.34</v>
      </c>
      <c r="S61" s="63">
        <v>83436.66</v>
      </c>
      <c r="T61" s="63">
        <v>0</v>
      </c>
      <c r="U61" s="63">
        <v>55103.19</v>
      </c>
      <c r="V61" s="63">
        <v>92748.42</v>
      </c>
      <c r="W61" s="63">
        <v>10112.280000000001</v>
      </c>
      <c r="X61" s="63">
        <v>41491.06</v>
      </c>
      <c r="Y61" s="63">
        <v>24132.26</v>
      </c>
      <c r="Z61" s="63">
        <v>0</v>
      </c>
      <c r="AA61" s="63">
        <v>6935898.3300000001</v>
      </c>
      <c r="AB61" s="63">
        <v>326887.32</v>
      </c>
      <c r="AC61" s="63">
        <v>98857.18</v>
      </c>
      <c r="AD61" s="63">
        <v>141798.56</v>
      </c>
      <c r="AE61" s="63">
        <v>145721.31</v>
      </c>
      <c r="AF61" s="63">
        <v>3673240.72</v>
      </c>
      <c r="AG61" s="63">
        <v>609796.1</v>
      </c>
      <c r="AH61" s="63">
        <v>291485.53999999998</v>
      </c>
      <c r="AI61" s="63">
        <v>69788.22</v>
      </c>
      <c r="AJ61" s="63">
        <v>25058.41</v>
      </c>
      <c r="AK61" s="63">
        <v>2009</v>
      </c>
      <c r="AL61" s="63">
        <v>152879.1</v>
      </c>
      <c r="AM61" s="63">
        <v>220819.98</v>
      </c>
      <c r="AN61" s="63">
        <v>33573.68</v>
      </c>
      <c r="AO61" s="63">
        <v>956414.35</v>
      </c>
      <c r="AP61" s="63">
        <v>48061.91</v>
      </c>
      <c r="AQ61" s="63">
        <v>1058863.72</v>
      </c>
      <c r="AR61" s="63">
        <v>45311.45</v>
      </c>
      <c r="AS61" s="63">
        <v>10586.29</v>
      </c>
      <c r="AT61" s="63">
        <v>19773.099999999999</v>
      </c>
      <c r="AU61" s="63">
        <v>387886.7</v>
      </c>
      <c r="AV61" s="63">
        <v>0</v>
      </c>
      <c r="AW61" s="63">
        <v>740397.72</v>
      </c>
      <c r="AX61" s="63">
        <v>59117.27</v>
      </c>
      <c r="AY61" s="63">
        <v>0</v>
      </c>
      <c r="AZ61" s="63">
        <v>60188.33</v>
      </c>
      <c r="BA61" s="63">
        <v>693653.95</v>
      </c>
      <c r="BB61" s="63">
        <v>141772.06</v>
      </c>
      <c r="BC61" s="63">
        <v>3193686.77</v>
      </c>
    </row>
    <row r="62" spans="1:55">
      <c r="A62" s="9">
        <v>5625</v>
      </c>
      <c r="B62" s="9" t="s">
        <v>96</v>
      </c>
      <c r="C62" s="63">
        <v>-493972.52</v>
      </c>
      <c r="D62" s="63">
        <v>-735843</v>
      </c>
      <c r="E62" s="63">
        <v>0</v>
      </c>
      <c r="F62" s="63">
        <v>0</v>
      </c>
      <c r="G62" s="63">
        <v>-359770.79</v>
      </c>
      <c r="H62" s="63">
        <v>-5647774.5300000003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3">
        <v>-12855.5</v>
      </c>
      <c r="T62" s="63">
        <v>0</v>
      </c>
      <c r="U62" s="63">
        <v>0</v>
      </c>
      <c r="V62" s="63">
        <v>0</v>
      </c>
      <c r="W62" s="63">
        <v>0</v>
      </c>
      <c r="X62" s="63">
        <v>0</v>
      </c>
      <c r="Y62" s="63">
        <v>0</v>
      </c>
      <c r="Z62" s="63">
        <v>-105270577.90000001</v>
      </c>
      <c r="AA62" s="63">
        <v>1067180.2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  <c r="AL62" s="63">
        <v>0</v>
      </c>
      <c r="AM62" s="63">
        <v>-391704</v>
      </c>
      <c r="AN62" s="63">
        <v>0</v>
      </c>
      <c r="AO62" s="63">
        <v>-192989.77</v>
      </c>
      <c r="AP62" s="63">
        <v>0</v>
      </c>
      <c r="AQ62" s="63">
        <v>0</v>
      </c>
      <c r="AR62" s="63">
        <v>0</v>
      </c>
      <c r="AS62" s="63">
        <v>40067.800000000003</v>
      </c>
      <c r="AT62" s="63">
        <v>0</v>
      </c>
      <c r="AU62" s="63">
        <v>0</v>
      </c>
      <c r="AV62" s="63">
        <v>0</v>
      </c>
      <c r="AW62" s="63">
        <v>0</v>
      </c>
      <c r="AX62" s="63">
        <v>66495.350000000006</v>
      </c>
      <c r="AY62" s="63">
        <v>0</v>
      </c>
      <c r="AZ62" s="63">
        <v>0</v>
      </c>
      <c r="BA62" s="63">
        <v>0</v>
      </c>
      <c r="BB62" s="63">
        <v>-301746.43</v>
      </c>
      <c r="BC62" s="63">
        <v>-922.98</v>
      </c>
    </row>
    <row r="63" spans="1:55">
      <c r="A63" s="9">
        <v>5630</v>
      </c>
      <c r="B63" s="9" t="s">
        <v>97</v>
      </c>
      <c r="C63" s="63">
        <v>6108405.3099999996</v>
      </c>
      <c r="D63" s="63">
        <v>457011.3</v>
      </c>
      <c r="E63" s="63">
        <v>88442.26</v>
      </c>
      <c r="F63" s="63">
        <v>0</v>
      </c>
      <c r="G63" s="63">
        <v>595780.87</v>
      </c>
      <c r="H63" s="63">
        <v>879176.47</v>
      </c>
      <c r="I63" s="63">
        <v>94082.74</v>
      </c>
      <c r="J63" s="63">
        <v>77409.23</v>
      </c>
      <c r="K63" s="63">
        <v>454627.23</v>
      </c>
      <c r="L63" s="63">
        <v>640712.73</v>
      </c>
      <c r="M63" s="63">
        <v>187727.24</v>
      </c>
      <c r="N63" s="63">
        <v>4077746.87</v>
      </c>
      <c r="O63" s="63">
        <v>69208.350000000006</v>
      </c>
      <c r="P63" s="63">
        <v>590108.49</v>
      </c>
      <c r="Q63" s="63">
        <v>346454.19</v>
      </c>
      <c r="R63" s="63">
        <v>148798.68</v>
      </c>
      <c r="S63" s="63">
        <v>73631.86</v>
      </c>
      <c r="T63" s="63">
        <v>43725</v>
      </c>
      <c r="U63" s="63">
        <v>163411.10999999999</v>
      </c>
      <c r="V63" s="63">
        <v>155525.34</v>
      </c>
      <c r="W63" s="63">
        <v>120432.09</v>
      </c>
      <c r="X63" s="63">
        <v>35932.03</v>
      </c>
      <c r="Y63" s="63">
        <v>49709.17</v>
      </c>
      <c r="Z63" s="63">
        <v>18760859.879999999</v>
      </c>
      <c r="AA63" s="63">
        <v>2120879.4700000002</v>
      </c>
      <c r="AB63" s="63">
        <v>165873.72</v>
      </c>
      <c r="AC63" s="63">
        <v>650225.73</v>
      </c>
      <c r="AD63" s="63">
        <v>856842.2</v>
      </c>
      <c r="AE63" s="63">
        <v>98487.8</v>
      </c>
      <c r="AF63" s="63">
        <v>1628724.71</v>
      </c>
      <c r="AG63" s="63">
        <v>782157.89</v>
      </c>
      <c r="AH63" s="63">
        <v>373145.64</v>
      </c>
      <c r="AI63" s="63">
        <v>72999.960000000006</v>
      </c>
      <c r="AJ63" s="63">
        <v>61520.5</v>
      </c>
      <c r="AK63" s="63">
        <v>230571</v>
      </c>
      <c r="AL63" s="63">
        <v>296157.7</v>
      </c>
      <c r="AM63" s="63">
        <v>306588.34999999998</v>
      </c>
      <c r="AN63" s="63">
        <v>82769.350000000006</v>
      </c>
      <c r="AO63" s="63">
        <v>545693.74</v>
      </c>
      <c r="AP63" s="63">
        <v>202154.63</v>
      </c>
      <c r="AQ63" s="63">
        <v>258790.44</v>
      </c>
      <c r="AR63" s="63">
        <v>49544.14</v>
      </c>
      <c r="AS63" s="63">
        <v>172921.35</v>
      </c>
      <c r="AT63" s="63">
        <v>73741.66</v>
      </c>
      <c r="AU63" s="63">
        <v>286484.64</v>
      </c>
      <c r="AV63" s="63">
        <v>218255.03</v>
      </c>
      <c r="AW63" s="63">
        <v>16375095.83</v>
      </c>
      <c r="AX63" s="63">
        <v>80725.3</v>
      </c>
      <c r="AY63" s="63">
        <v>330786.17</v>
      </c>
      <c r="AZ63" s="63">
        <v>220891.34</v>
      </c>
      <c r="BA63" s="63">
        <v>149729.31</v>
      </c>
      <c r="BB63" s="63">
        <v>232768.48</v>
      </c>
      <c r="BC63" s="63">
        <v>1280208.3899999999</v>
      </c>
    </row>
    <row r="64" spans="1:55">
      <c r="A64" s="9">
        <v>5640</v>
      </c>
      <c r="B64" s="9" t="s">
        <v>98</v>
      </c>
      <c r="C64" s="63">
        <v>0</v>
      </c>
      <c r="D64" s="63">
        <v>0</v>
      </c>
      <c r="E64" s="63">
        <v>0</v>
      </c>
      <c r="F64" s="63">
        <v>0</v>
      </c>
      <c r="G64" s="63">
        <v>164748.6</v>
      </c>
      <c r="H64" s="63">
        <v>0</v>
      </c>
      <c r="I64" s="63">
        <v>50247.31</v>
      </c>
      <c r="J64" s="63">
        <v>4661.79</v>
      </c>
      <c r="K64" s="63">
        <v>225805.97</v>
      </c>
      <c r="L64" s="63">
        <v>500399.76</v>
      </c>
      <c r="M64" s="63">
        <v>0</v>
      </c>
      <c r="N64" s="63">
        <v>385249.67</v>
      </c>
      <c r="O64" s="63">
        <v>95432.99</v>
      </c>
      <c r="P64" s="63">
        <v>-22786.09</v>
      </c>
      <c r="Q64" s="63">
        <v>33879.339999999997</v>
      </c>
      <c r="R64" s="63">
        <v>51780.15</v>
      </c>
      <c r="S64" s="63">
        <v>0</v>
      </c>
      <c r="T64" s="63">
        <v>0</v>
      </c>
      <c r="U64" s="63">
        <v>0</v>
      </c>
      <c r="V64" s="63">
        <v>105682.26</v>
      </c>
      <c r="W64" s="63">
        <v>0</v>
      </c>
      <c r="X64" s="63">
        <v>0</v>
      </c>
      <c r="Y64" s="63">
        <v>15178.49</v>
      </c>
      <c r="Z64" s="63">
        <v>841257.55</v>
      </c>
      <c r="AA64" s="63">
        <v>4356788.18</v>
      </c>
      <c r="AB64" s="63">
        <v>83326.64</v>
      </c>
      <c r="AC64" s="63">
        <v>62269.63</v>
      </c>
      <c r="AD64" s="63">
        <v>43932.959999999999</v>
      </c>
      <c r="AE64" s="63">
        <v>0</v>
      </c>
      <c r="AF64" s="63">
        <v>649647.52</v>
      </c>
      <c r="AG64" s="63">
        <v>0</v>
      </c>
      <c r="AH64" s="63">
        <v>0</v>
      </c>
      <c r="AI64" s="63">
        <v>0</v>
      </c>
      <c r="AJ64" s="63">
        <v>33550.199999999997</v>
      </c>
      <c r="AK64" s="63">
        <v>0</v>
      </c>
      <c r="AL64" s="63">
        <v>0</v>
      </c>
      <c r="AM64" s="63">
        <v>239777.46</v>
      </c>
      <c r="AN64" s="63">
        <v>36409.86</v>
      </c>
      <c r="AO64" s="63">
        <v>210222.89</v>
      </c>
      <c r="AP64" s="63">
        <v>0</v>
      </c>
      <c r="AQ64" s="63">
        <v>0</v>
      </c>
      <c r="AR64" s="63">
        <v>7735.3</v>
      </c>
      <c r="AS64" s="63">
        <v>26531.279999999999</v>
      </c>
      <c r="AT64" s="63">
        <v>16890.38</v>
      </c>
      <c r="AU64" s="63">
        <v>282517.52</v>
      </c>
      <c r="AV64" s="63">
        <v>0</v>
      </c>
      <c r="AW64" s="63">
        <v>3287024.31</v>
      </c>
      <c r="AX64" s="63">
        <v>0</v>
      </c>
      <c r="AY64" s="63">
        <v>0</v>
      </c>
      <c r="AZ64" s="63">
        <v>0</v>
      </c>
      <c r="BA64" s="63">
        <v>9322.58</v>
      </c>
      <c r="BB64" s="63">
        <v>417784.52</v>
      </c>
      <c r="BC64" s="63">
        <v>397597.45</v>
      </c>
    </row>
    <row r="65" spans="1:55">
      <c r="A65" s="9">
        <v>5645</v>
      </c>
      <c r="B65" s="9" t="s">
        <v>99</v>
      </c>
      <c r="C65" s="63">
        <v>395173.09</v>
      </c>
      <c r="D65" s="63">
        <v>198305.01</v>
      </c>
      <c r="E65" s="63">
        <v>73282.2</v>
      </c>
      <c r="F65" s="63">
        <v>476551</v>
      </c>
      <c r="G65" s="63">
        <v>292945.59999999998</v>
      </c>
      <c r="H65" s="63">
        <v>1056259.5</v>
      </c>
      <c r="I65" s="63">
        <v>0</v>
      </c>
      <c r="J65" s="63">
        <v>0</v>
      </c>
      <c r="K65" s="63">
        <v>46.1</v>
      </c>
      <c r="L65" s="63">
        <v>0</v>
      </c>
      <c r="M65" s="63">
        <v>213964.69</v>
      </c>
      <c r="N65" s="63">
        <v>0</v>
      </c>
      <c r="O65" s="63">
        <v>0</v>
      </c>
      <c r="P65" s="63">
        <v>914831.15</v>
      </c>
      <c r="Q65" s="63">
        <v>151374.82</v>
      </c>
      <c r="R65" s="63">
        <v>121845.15</v>
      </c>
      <c r="S65" s="63">
        <v>153774.71</v>
      </c>
      <c r="T65" s="63">
        <v>0</v>
      </c>
      <c r="U65" s="63">
        <v>10803.15</v>
      </c>
      <c r="V65" s="63">
        <v>175326.84</v>
      </c>
      <c r="W65" s="63">
        <v>-0.02</v>
      </c>
      <c r="X65" s="63">
        <v>23735.78</v>
      </c>
      <c r="Y65" s="63">
        <v>28758.46</v>
      </c>
      <c r="Z65" s="63">
        <v>32201033.84</v>
      </c>
      <c r="AA65" s="63">
        <v>1636203.16</v>
      </c>
      <c r="AB65" s="63">
        <v>24249</v>
      </c>
      <c r="AC65" s="63">
        <v>38061.53</v>
      </c>
      <c r="AD65" s="63">
        <v>0</v>
      </c>
      <c r="AE65" s="63">
        <v>11145.03</v>
      </c>
      <c r="AF65" s="63">
        <v>89587.46</v>
      </c>
      <c r="AG65" s="63">
        <v>31557.18</v>
      </c>
      <c r="AH65" s="63">
        <v>109468.62</v>
      </c>
      <c r="AI65" s="63">
        <v>0</v>
      </c>
      <c r="AJ65" s="63">
        <v>35471.99</v>
      </c>
      <c r="AK65" s="63">
        <v>484758</v>
      </c>
      <c r="AL65" s="63">
        <v>-8709</v>
      </c>
      <c r="AM65" s="63">
        <v>2172933.23</v>
      </c>
      <c r="AN65" s="63">
        <v>19265.259999999998</v>
      </c>
      <c r="AO65" s="63">
        <v>1184203.08</v>
      </c>
      <c r="AP65" s="63">
        <v>157397.68</v>
      </c>
      <c r="AQ65" s="63">
        <v>0</v>
      </c>
      <c r="AR65" s="63">
        <v>0</v>
      </c>
      <c r="AS65" s="63">
        <v>0</v>
      </c>
      <c r="AT65" s="63">
        <v>4208.3999999999996</v>
      </c>
      <c r="AU65" s="63">
        <v>1148028.51</v>
      </c>
      <c r="AV65" s="63">
        <v>0</v>
      </c>
      <c r="AW65" s="63">
        <v>0</v>
      </c>
      <c r="AX65" s="63">
        <v>0</v>
      </c>
      <c r="AY65" s="63">
        <v>281764.64</v>
      </c>
      <c r="AZ65" s="63">
        <v>25826.12</v>
      </c>
      <c r="BA65" s="63">
        <v>192105.41</v>
      </c>
      <c r="BB65" s="63">
        <v>11134.79</v>
      </c>
      <c r="BC65" s="63">
        <v>250743.8</v>
      </c>
    </row>
    <row r="66" spans="1:55">
      <c r="A66" s="9">
        <v>5646</v>
      </c>
      <c r="B66" s="9" t="s">
        <v>100</v>
      </c>
      <c r="C66" s="63">
        <v>0</v>
      </c>
      <c r="D66" s="63">
        <v>0</v>
      </c>
      <c r="E66" s="63">
        <v>0</v>
      </c>
      <c r="F66" s="63">
        <v>253560</v>
      </c>
      <c r="G66" s="63">
        <v>0</v>
      </c>
      <c r="H66" s="63">
        <v>0</v>
      </c>
      <c r="I66" s="63">
        <v>23437.91</v>
      </c>
      <c r="J66" s="63">
        <v>0</v>
      </c>
      <c r="K66" s="63">
        <v>0</v>
      </c>
      <c r="L66" s="63">
        <v>0</v>
      </c>
      <c r="M66" s="63">
        <v>107063.78</v>
      </c>
      <c r="N66" s="63">
        <v>1936257.53</v>
      </c>
      <c r="O66" s="63">
        <v>23716</v>
      </c>
      <c r="P66" s="63">
        <v>0</v>
      </c>
      <c r="Q66" s="63">
        <v>0</v>
      </c>
      <c r="R66" s="63">
        <v>0</v>
      </c>
      <c r="S66" s="63">
        <v>0</v>
      </c>
      <c r="T66" s="63">
        <v>507411.7</v>
      </c>
      <c r="U66" s="63">
        <v>0</v>
      </c>
      <c r="V66" s="63">
        <v>0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  <c r="AD66" s="63">
        <v>0</v>
      </c>
      <c r="AE66" s="63">
        <v>-6495</v>
      </c>
      <c r="AF66" s="63">
        <v>0</v>
      </c>
      <c r="AG66" s="63">
        <v>0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344300.03</v>
      </c>
      <c r="AN66" s="63">
        <v>0</v>
      </c>
      <c r="AO66" s="63">
        <v>0</v>
      </c>
      <c r="AP66" s="63">
        <v>0</v>
      </c>
      <c r="AQ66" s="63">
        <v>0</v>
      </c>
      <c r="AR66" s="63">
        <v>25549.94</v>
      </c>
      <c r="AS66" s="63">
        <v>0</v>
      </c>
      <c r="AT66" s="63">
        <v>17105.990000000002</v>
      </c>
      <c r="AU66" s="63">
        <v>0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0</v>
      </c>
      <c r="BC66" s="63">
        <v>0</v>
      </c>
    </row>
    <row r="67" spans="1:55">
      <c r="A67" s="9">
        <v>5647</v>
      </c>
      <c r="B67" s="9" t="s">
        <v>101</v>
      </c>
      <c r="C67" s="63">
        <v>0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105319.92</v>
      </c>
      <c r="AQ67" s="63">
        <v>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</row>
    <row r="68" spans="1:55">
      <c r="A68" s="9">
        <v>5650</v>
      </c>
      <c r="B68" s="9" t="s">
        <v>102</v>
      </c>
      <c r="C68" s="63">
        <v>0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</row>
    <row r="69" spans="1:55">
      <c r="A69" s="9">
        <v>5655</v>
      </c>
      <c r="B69" s="9" t="s">
        <v>103</v>
      </c>
      <c r="C69" s="63">
        <v>3048255.63</v>
      </c>
      <c r="D69" s="63">
        <v>242964.31</v>
      </c>
      <c r="E69" s="63">
        <v>21523.56</v>
      </c>
      <c r="F69" s="63">
        <v>553201</v>
      </c>
      <c r="G69" s="63">
        <v>537779.25</v>
      </c>
      <c r="H69" s="63">
        <v>247014.38</v>
      </c>
      <c r="I69" s="63">
        <v>158014.10999999999</v>
      </c>
      <c r="J69" s="63">
        <v>77655.58</v>
      </c>
      <c r="K69" s="63">
        <v>211903.85</v>
      </c>
      <c r="L69" s="63">
        <v>1386824.91</v>
      </c>
      <c r="M69" s="63">
        <v>671615.91</v>
      </c>
      <c r="N69" s="63">
        <v>526818.55000000005</v>
      </c>
      <c r="O69" s="63">
        <v>213073.08</v>
      </c>
      <c r="P69" s="63">
        <v>150070.35999999999</v>
      </c>
      <c r="Q69" s="63">
        <v>342079.2</v>
      </c>
      <c r="R69" s="63">
        <v>30709.22</v>
      </c>
      <c r="S69" s="63">
        <v>29872.59</v>
      </c>
      <c r="T69" s="63">
        <v>834748.74</v>
      </c>
      <c r="U69" s="63">
        <v>130423.34</v>
      </c>
      <c r="V69" s="63">
        <v>182794.73</v>
      </c>
      <c r="W69" s="63">
        <v>76535.55</v>
      </c>
      <c r="X69" s="63">
        <v>95179.06</v>
      </c>
      <c r="Y69" s="63">
        <v>118115.66</v>
      </c>
      <c r="Z69" s="63">
        <v>4686320.24</v>
      </c>
      <c r="AA69" s="63">
        <v>4343503.9800000004</v>
      </c>
      <c r="AB69" s="63">
        <v>240036.24</v>
      </c>
      <c r="AC69" s="63">
        <v>282653.40000000002</v>
      </c>
      <c r="AD69" s="63">
        <v>128725.64</v>
      </c>
      <c r="AE69" s="63">
        <v>95486.59</v>
      </c>
      <c r="AF69" s="63">
        <v>985279.12</v>
      </c>
      <c r="AG69" s="63">
        <v>416106.61</v>
      </c>
      <c r="AH69" s="63">
        <v>381475.18</v>
      </c>
      <c r="AI69" s="63">
        <v>432175.49</v>
      </c>
      <c r="AJ69" s="63">
        <v>69342.3</v>
      </c>
      <c r="AK69" s="63">
        <v>429078</v>
      </c>
      <c r="AL69" s="63">
        <v>61148.55</v>
      </c>
      <c r="AM69" s="63">
        <v>868544.46</v>
      </c>
      <c r="AN69" s="63">
        <v>129965.86</v>
      </c>
      <c r="AO69" s="63">
        <v>469050.16</v>
      </c>
      <c r="AP69" s="63">
        <v>157417.66</v>
      </c>
      <c r="AQ69" s="63">
        <v>499726.17</v>
      </c>
      <c r="AR69" s="63">
        <v>58106.06</v>
      </c>
      <c r="AS69" s="63">
        <v>73003.7</v>
      </c>
      <c r="AT69" s="63">
        <v>24879.72</v>
      </c>
      <c r="AU69" s="63">
        <v>412680.49</v>
      </c>
      <c r="AV69" s="63">
        <v>79328.89</v>
      </c>
      <c r="AW69" s="63">
        <v>6625027.0499999998</v>
      </c>
      <c r="AX69" s="63">
        <v>211731.72</v>
      </c>
      <c r="AY69" s="63">
        <v>293915.64</v>
      </c>
      <c r="AZ69" s="63">
        <v>166599.62</v>
      </c>
      <c r="BA69" s="63">
        <v>214855.48</v>
      </c>
      <c r="BB69" s="63">
        <v>2127101.0499999998</v>
      </c>
      <c r="BC69" s="63">
        <v>705811.5</v>
      </c>
    </row>
    <row r="70" spans="1:55">
      <c r="A70" s="9">
        <v>5665</v>
      </c>
      <c r="B70" s="9" t="s">
        <v>104</v>
      </c>
      <c r="C70" s="63">
        <v>5698901.5999999996</v>
      </c>
      <c r="D70" s="63">
        <v>88723.24</v>
      </c>
      <c r="E70" s="63">
        <v>19235.14</v>
      </c>
      <c r="F70" s="63">
        <v>1127726</v>
      </c>
      <c r="G70" s="63">
        <v>953077.63</v>
      </c>
      <c r="H70" s="63">
        <v>1128085.8999999999</v>
      </c>
      <c r="I70" s="63">
        <v>119320.1</v>
      </c>
      <c r="J70" s="63">
        <v>0</v>
      </c>
      <c r="K70" s="63">
        <v>305741.84999999998</v>
      </c>
      <c r="L70" s="63">
        <v>740189.89</v>
      </c>
      <c r="M70" s="63">
        <v>24295.759999999998</v>
      </c>
      <c r="N70" s="63">
        <v>156001.76999999999</v>
      </c>
      <c r="O70" s="63">
        <v>56541.52</v>
      </c>
      <c r="P70" s="63">
        <v>972804.84</v>
      </c>
      <c r="Q70" s="63">
        <v>201765.25</v>
      </c>
      <c r="R70" s="63">
        <v>157534.82999999999</v>
      </c>
      <c r="S70" s="63">
        <v>79834.070000000007</v>
      </c>
      <c r="T70" s="63">
        <v>271369.48</v>
      </c>
      <c r="U70" s="63">
        <v>98847.22</v>
      </c>
      <c r="V70" s="63">
        <v>87897.48</v>
      </c>
      <c r="W70" s="63">
        <v>29403.86</v>
      </c>
      <c r="X70" s="63">
        <v>0</v>
      </c>
      <c r="Y70" s="63">
        <v>19500</v>
      </c>
      <c r="Z70" s="63">
        <v>28638261.149999999</v>
      </c>
      <c r="AA70" s="63">
        <v>120618.11</v>
      </c>
      <c r="AB70" s="63">
        <v>158402.60999999999</v>
      </c>
      <c r="AC70" s="63">
        <v>171890.23</v>
      </c>
      <c r="AD70" s="63">
        <v>45317.26</v>
      </c>
      <c r="AE70" s="63">
        <v>1319802.5</v>
      </c>
      <c r="AF70" s="63">
        <v>933987.75</v>
      </c>
      <c r="AG70" s="63">
        <v>2057135.35</v>
      </c>
      <c r="AH70" s="63">
        <v>308578.34000000003</v>
      </c>
      <c r="AI70" s="63">
        <v>68083</v>
      </c>
      <c r="AJ70" s="63">
        <v>55597.17</v>
      </c>
      <c r="AK70" s="63">
        <v>211341</v>
      </c>
      <c r="AL70" s="63">
        <v>14534</v>
      </c>
      <c r="AM70" s="63">
        <v>625519.4</v>
      </c>
      <c r="AN70" s="63">
        <v>199644.44</v>
      </c>
      <c r="AO70" s="63">
        <v>673959.08</v>
      </c>
      <c r="AP70" s="63">
        <v>84921.4</v>
      </c>
      <c r="AQ70" s="63">
        <v>84513.69</v>
      </c>
      <c r="AR70" s="63">
        <v>49806</v>
      </c>
      <c r="AS70" s="63">
        <v>198384.97</v>
      </c>
      <c r="AT70" s="63">
        <v>36957.440000000002</v>
      </c>
      <c r="AU70" s="63">
        <v>263314.38</v>
      </c>
      <c r="AV70" s="63">
        <v>346913.07</v>
      </c>
      <c r="AW70" s="63">
        <v>150142.22</v>
      </c>
      <c r="AX70" s="63">
        <v>152685.72</v>
      </c>
      <c r="AY70" s="63">
        <v>155077.24</v>
      </c>
      <c r="AZ70" s="63">
        <v>67417.16</v>
      </c>
      <c r="BA70" s="63">
        <v>220984.13</v>
      </c>
      <c r="BB70" s="63">
        <v>846287.41</v>
      </c>
      <c r="BC70" s="63">
        <v>345954.01</v>
      </c>
    </row>
    <row r="71" spans="1:55">
      <c r="A71" s="9">
        <v>5670</v>
      </c>
      <c r="B71" s="9" t="s">
        <v>105</v>
      </c>
      <c r="C71" s="63">
        <v>0</v>
      </c>
      <c r="D71" s="63">
        <v>86493.36</v>
      </c>
      <c r="E71" s="63">
        <v>0</v>
      </c>
      <c r="F71" s="63">
        <v>0</v>
      </c>
      <c r="G71" s="63">
        <v>0</v>
      </c>
      <c r="H71" s="63">
        <v>426891.84</v>
      </c>
      <c r="I71" s="63">
        <v>0</v>
      </c>
      <c r="J71" s="63">
        <v>22100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465.58</v>
      </c>
      <c r="Q71" s="63">
        <v>0</v>
      </c>
      <c r="R71" s="63">
        <v>0</v>
      </c>
      <c r="S71" s="63">
        <v>19415.400000000001</v>
      </c>
      <c r="T71" s="63">
        <v>0</v>
      </c>
      <c r="U71" s="63">
        <v>0</v>
      </c>
      <c r="V71" s="63">
        <v>0</v>
      </c>
      <c r="W71" s="63">
        <v>16691.400000000001</v>
      </c>
      <c r="X71" s="63">
        <v>16808.79</v>
      </c>
      <c r="Y71" s="63">
        <v>0</v>
      </c>
      <c r="Z71" s="63">
        <v>12484675.51</v>
      </c>
      <c r="AA71" s="63">
        <v>0</v>
      </c>
      <c r="AB71" s="63">
        <v>0</v>
      </c>
      <c r="AC71" s="63">
        <v>267351.83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4140</v>
      </c>
      <c r="AN71" s="63">
        <v>0</v>
      </c>
      <c r="AO71" s="63">
        <v>352716.76</v>
      </c>
      <c r="AP71" s="63">
        <v>12323.04</v>
      </c>
      <c r="AQ71" s="63">
        <v>0</v>
      </c>
      <c r="AR71" s="63">
        <v>0</v>
      </c>
      <c r="AS71" s="63">
        <v>1744.27</v>
      </c>
      <c r="AT71" s="63">
        <v>23898.12</v>
      </c>
      <c r="AU71" s="63">
        <v>427696.44</v>
      </c>
      <c r="AV71" s="63">
        <v>163600</v>
      </c>
      <c r="AW71" s="63">
        <v>16319.29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0</v>
      </c>
    </row>
    <row r="72" spans="1:55">
      <c r="A72" s="9">
        <v>5672</v>
      </c>
      <c r="B72" s="9" t="s">
        <v>106</v>
      </c>
      <c r="C72" s="63">
        <v>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19715.189999999999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157500</v>
      </c>
    </row>
    <row r="73" spans="1:55">
      <c r="A73" s="9">
        <v>5675</v>
      </c>
      <c r="B73" s="9" t="s">
        <v>107</v>
      </c>
      <c r="C73" s="63">
        <v>35351083.020000003</v>
      </c>
      <c r="D73" s="63">
        <v>977339.88</v>
      </c>
      <c r="E73" s="63">
        <v>31527.77</v>
      </c>
      <c r="F73" s="63">
        <v>317238</v>
      </c>
      <c r="G73" s="63">
        <v>645577.68000000005</v>
      </c>
      <c r="H73" s="63">
        <v>-180768.62</v>
      </c>
      <c r="I73" s="63">
        <v>19395.509999999998</v>
      </c>
      <c r="J73" s="63">
        <v>0</v>
      </c>
      <c r="K73" s="63">
        <v>138542.88</v>
      </c>
      <c r="L73" s="63">
        <v>937715.13</v>
      </c>
      <c r="M73" s="63">
        <v>727079.27</v>
      </c>
      <c r="N73" s="63">
        <v>1484698.33</v>
      </c>
      <c r="O73" s="63">
        <v>433</v>
      </c>
      <c r="P73" s="63">
        <v>51618.45</v>
      </c>
      <c r="Q73" s="63">
        <v>433879.07</v>
      </c>
      <c r="R73" s="63">
        <v>174458.13</v>
      </c>
      <c r="S73" s="63">
        <v>33575.949999999997</v>
      </c>
      <c r="T73" s="63">
        <v>687590.6</v>
      </c>
      <c r="U73" s="63">
        <v>150540.04999999999</v>
      </c>
      <c r="V73" s="63">
        <v>630344.55000000005</v>
      </c>
      <c r="W73" s="63">
        <v>0</v>
      </c>
      <c r="X73" s="63">
        <v>0</v>
      </c>
      <c r="Y73" s="63">
        <v>25104.19</v>
      </c>
      <c r="Z73" s="63">
        <v>107769999.8</v>
      </c>
      <c r="AA73" s="63">
        <v>7455887.1299999999</v>
      </c>
      <c r="AB73" s="63">
        <v>584642.37</v>
      </c>
      <c r="AC73" s="63">
        <v>100189.81</v>
      </c>
      <c r="AD73" s="63">
        <v>145361.60000000001</v>
      </c>
      <c r="AE73" s="63">
        <v>704809.45</v>
      </c>
      <c r="AF73" s="63">
        <v>758800.14</v>
      </c>
      <c r="AG73" s="63">
        <v>659539.36</v>
      </c>
      <c r="AH73" s="63">
        <v>917333.96</v>
      </c>
      <c r="AI73" s="63">
        <v>801255.32</v>
      </c>
      <c r="AJ73" s="63">
        <v>353332.57</v>
      </c>
      <c r="AK73" s="63">
        <v>456319</v>
      </c>
      <c r="AL73" s="63">
        <v>0</v>
      </c>
      <c r="AM73" s="63">
        <v>1162295.6100000001</v>
      </c>
      <c r="AN73" s="63">
        <v>141707.91</v>
      </c>
      <c r="AO73" s="63">
        <v>335981.67</v>
      </c>
      <c r="AP73" s="63">
        <v>162367.88</v>
      </c>
      <c r="AQ73" s="63">
        <v>414433.24</v>
      </c>
      <c r="AR73" s="63">
        <v>18651.060000000001</v>
      </c>
      <c r="AS73" s="63">
        <v>65082.04</v>
      </c>
      <c r="AT73" s="63">
        <v>11647.5</v>
      </c>
      <c r="AU73" s="63">
        <v>18877.8</v>
      </c>
      <c r="AV73" s="63">
        <v>0</v>
      </c>
      <c r="AW73" s="63">
        <v>41348334.950000003</v>
      </c>
      <c r="AX73" s="63">
        <v>55030.54</v>
      </c>
      <c r="AY73" s="63">
        <v>0</v>
      </c>
      <c r="AZ73" s="63">
        <v>12372.71</v>
      </c>
      <c r="BA73" s="63">
        <v>149402.01999999999</v>
      </c>
      <c r="BB73" s="63">
        <v>1506262.97</v>
      </c>
      <c r="BC73" s="63">
        <v>1192357.6399999999</v>
      </c>
    </row>
    <row r="74" spans="1:55">
      <c r="A74" s="9">
        <v>5680</v>
      </c>
      <c r="B74" s="9" t="s">
        <v>108</v>
      </c>
      <c r="C74" s="63">
        <v>499512</v>
      </c>
      <c r="D74" s="63">
        <v>18041</v>
      </c>
      <c r="E74" s="63">
        <v>2094</v>
      </c>
      <c r="F74" s="63">
        <v>0</v>
      </c>
      <c r="G74" s="63">
        <v>0</v>
      </c>
      <c r="H74" s="63">
        <v>17194</v>
      </c>
      <c r="I74" s="63">
        <v>10975.68</v>
      </c>
      <c r="J74" s="63">
        <v>2216</v>
      </c>
      <c r="K74" s="63">
        <v>0</v>
      </c>
      <c r="L74" s="63">
        <v>75959.13</v>
      </c>
      <c r="M74" s="63">
        <v>0</v>
      </c>
      <c r="N74" s="63">
        <v>42720</v>
      </c>
      <c r="O74" s="63">
        <v>8724</v>
      </c>
      <c r="P74" s="63">
        <v>12323</v>
      </c>
      <c r="Q74" s="63">
        <v>13854</v>
      </c>
      <c r="R74" s="63">
        <v>11231.56</v>
      </c>
      <c r="S74" s="63">
        <v>5392</v>
      </c>
      <c r="T74" s="63">
        <v>0</v>
      </c>
      <c r="U74" s="63">
        <v>0</v>
      </c>
      <c r="V74" s="63">
        <v>0</v>
      </c>
      <c r="W74" s="63">
        <v>2248</v>
      </c>
      <c r="X74" s="63">
        <v>1621</v>
      </c>
      <c r="Y74" s="63">
        <v>4911.6000000000004</v>
      </c>
      <c r="Z74" s="63">
        <v>0</v>
      </c>
      <c r="AA74" s="63">
        <v>0</v>
      </c>
      <c r="AB74" s="63">
        <v>13117.22</v>
      </c>
      <c r="AC74" s="63">
        <v>13116</v>
      </c>
      <c r="AD74" s="63">
        <v>0</v>
      </c>
      <c r="AE74" s="63">
        <v>15574.38</v>
      </c>
      <c r="AF74" s="63">
        <v>0</v>
      </c>
      <c r="AG74" s="63">
        <v>0</v>
      </c>
      <c r="AH74" s="63">
        <v>0</v>
      </c>
      <c r="AI74" s="63">
        <v>0</v>
      </c>
      <c r="AJ74" s="63">
        <v>5660</v>
      </c>
      <c r="AK74" s="63">
        <v>14657</v>
      </c>
      <c r="AL74" s="63">
        <v>3888.96</v>
      </c>
      <c r="AM74" s="63">
        <v>40193.199999999997</v>
      </c>
      <c r="AN74" s="63">
        <v>9449.8799999999992</v>
      </c>
      <c r="AO74" s="63">
        <v>0</v>
      </c>
      <c r="AP74" s="63">
        <v>8198</v>
      </c>
      <c r="AQ74" s="63">
        <v>0</v>
      </c>
      <c r="AR74" s="63">
        <v>2974</v>
      </c>
      <c r="AS74" s="63">
        <v>3723.96</v>
      </c>
      <c r="AT74" s="63">
        <v>2703</v>
      </c>
      <c r="AU74" s="63">
        <v>0</v>
      </c>
      <c r="AV74" s="63">
        <v>4611</v>
      </c>
      <c r="AW74" s="63">
        <v>517770.66</v>
      </c>
      <c r="AX74" s="63">
        <v>6898.27</v>
      </c>
      <c r="AY74" s="63">
        <v>11743</v>
      </c>
      <c r="AZ74" s="63">
        <v>5694.84</v>
      </c>
      <c r="BA74" s="63">
        <v>0</v>
      </c>
      <c r="BB74" s="63">
        <v>0</v>
      </c>
      <c r="BC74" s="63">
        <v>11128</v>
      </c>
    </row>
    <row r="75" spans="1:55">
      <c r="A75" s="10"/>
      <c r="B75" s="13" t="s">
        <v>109</v>
      </c>
      <c r="C75" s="134">
        <f>SUM(C58:C74)</f>
        <v>114020155.17999998</v>
      </c>
      <c r="D75" s="134">
        <f t="shared" ref="D75:BC75" si="4">SUM(D58:D74)</f>
        <v>5526410.7199999997</v>
      </c>
      <c r="E75" s="134">
        <f t="shared" si="4"/>
        <v>483663.17000000004</v>
      </c>
      <c r="F75" s="134">
        <f t="shared" si="4"/>
        <v>5961867</v>
      </c>
      <c r="G75" s="134">
        <f t="shared" si="4"/>
        <v>9389532.129999999</v>
      </c>
      <c r="H75" s="134">
        <f t="shared" si="4"/>
        <v>4696931.0999999987</v>
      </c>
      <c r="I75" s="134">
        <f t="shared" si="4"/>
        <v>1353539.9400000002</v>
      </c>
      <c r="J75" s="134">
        <f t="shared" si="4"/>
        <v>466454.29</v>
      </c>
      <c r="K75" s="134">
        <f t="shared" si="4"/>
        <v>2185253.2000000002</v>
      </c>
      <c r="L75" s="134">
        <f t="shared" si="4"/>
        <v>21132472.73</v>
      </c>
      <c r="M75" s="134">
        <f t="shared" si="4"/>
        <v>7637929.8399999999</v>
      </c>
      <c r="N75" s="134">
        <f t="shared" si="4"/>
        <v>15696845.130000001</v>
      </c>
      <c r="O75" s="134">
        <f t="shared" si="4"/>
        <v>2562764.8300000005</v>
      </c>
      <c r="P75" s="134">
        <f t="shared" si="4"/>
        <v>4356414.99</v>
      </c>
      <c r="Q75" s="134">
        <f t="shared" si="4"/>
        <v>4163576.5099999993</v>
      </c>
      <c r="R75" s="134">
        <f t="shared" si="4"/>
        <v>3257131.43</v>
      </c>
      <c r="S75" s="134">
        <f t="shared" si="4"/>
        <v>908265.94999999984</v>
      </c>
      <c r="T75" s="134">
        <f t="shared" si="4"/>
        <v>5493797.6600000001</v>
      </c>
      <c r="U75" s="134">
        <f t="shared" si="4"/>
        <v>1656099.3699999999</v>
      </c>
      <c r="V75" s="134">
        <f t="shared" si="4"/>
        <v>4341945.9499999993</v>
      </c>
      <c r="W75" s="134">
        <f t="shared" si="4"/>
        <v>405671.76999999996</v>
      </c>
      <c r="X75" s="134">
        <f t="shared" si="4"/>
        <v>347304.19</v>
      </c>
      <c r="Y75" s="134">
        <f t="shared" si="4"/>
        <v>571691.71</v>
      </c>
      <c r="Z75" s="134">
        <f t="shared" si="4"/>
        <v>207890007.75999999</v>
      </c>
      <c r="AA75" s="134">
        <f t="shared" si="4"/>
        <v>47393240.630000003</v>
      </c>
      <c r="AB75" s="134">
        <f t="shared" si="4"/>
        <v>4003125.0300000003</v>
      </c>
      <c r="AC75" s="134">
        <f t="shared" si="4"/>
        <v>3122271.09</v>
      </c>
      <c r="AD75" s="134">
        <f t="shared" si="4"/>
        <v>1835848.5499999998</v>
      </c>
      <c r="AE75" s="134">
        <f t="shared" si="4"/>
        <v>2465347.7000000002</v>
      </c>
      <c r="AF75" s="134">
        <f t="shared" si="4"/>
        <v>19469904.110000003</v>
      </c>
      <c r="AG75" s="134">
        <f t="shared" si="4"/>
        <v>7077126.0000000019</v>
      </c>
      <c r="AH75" s="134">
        <f t="shared" si="4"/>
        <v>7135147.4299999997</v>
      </c>
      <c r="AI75" s="134">
        <f t="shared" si="4"/>
        <v>7182407.1300000008</v>
      </c>
      <c r="AJ75" s="134">
        <f t="shared" si="4"/>
        <v>1440137.01</v>
      </c>
      <c r="AK75" s="134">
        <f t="shared" si="4"/>
        <v>3724743</v>
      </c>
      <c r="AL75" s="134">
        <f t="shared" si="4"/>
        <v>955835.60000000009</v>
      </c>
      <c r="AM75" s="134">
        <f t="shared" si="4"/>
        <v>6667041.6330000004</v>
      </c>
      <c r="AN75" s="134">
        <f t="shared" si="4"/>
        <v>1617751.46</v>
      </c>
      <c r="AO75" s="134">
        <f t="shared" si="4"/>
        <v>8909927.0700000003</v>
      </c>
      <c r="AP75" s="134">
        <f t="shared" si="4"/>
        <v>1614404.2399999998</v>
      </c>
      <c r="AQ75" s="134">
        <f t="shared" si="4"/>
        <v>4277791.3899999997</v>
      </c>
      <c r="AR75" s="134">
        <f t="shared" si="4"/>
        <v>541622.21000000008</v>
      </c>
      <c r="AS75" s="134">
        <f t="shared" si="4"/>
        <v>1349406.33</v>
      </c>
      <c r="AT75" s="134">
        <f t="shared" si="4"/>
        <v>507317.36999999994</v>
      </c>
      <c r="AU75" s="134">
        <f t="shared" si="4"/>
        <v>6560506.2300000004</v>
      </c>
      <c r="AV75" s="134">
        <f t="shared" si="4"/>
        <v>1669019.74</v>
      </c>
      <c r="AW75" s="134">
        <f t="shared" si="4"/>
        <v>131967962.14</v>
      </c>
      <c r="AX75" s="134">
        <f t="shared" si="4"/>
        <v>1684210.8700000003</v>
      </c>
      <c r="AY75" s="134">
        <f t="shared" si="4"/>
        <v>2487990.25</v>
      </c>
      <c r="AZ75" s="134">
        <f t="shared" si="4"/>
        <v>797231.26</v>
      </c>
      <c r="BA75" s="134">
        <f t="shared" si="4"/>
        <v>3657125.7800000003</v>
      </c>
      <c r="BB75" s="134">
        <f t="shared" si="4"/>
        <v>10968169.590000002</v>
      </c>
      <c r="BC75" s="134">
        <f t="shared" si="4"/>
        <v>16896305.609999999</v>
      </c>
    </row>
    <row r="76" spans="1:55">
      <c r="A76" s="9">
        <v>5635</v>
      </c>
      <c r="B76" s="9" t="s">
        <v>110</v>
      </c>
      <c r="C76" s="63">
        <v>5941335.3399999999</v>
      </c>
      <c r="D76" s="63">
        <v>111496.75</v>
      </c>
      <c r="E76" s="63">
        <v>12058</v>
      </c>
      <c r="F76" s="63">
        <v>308415</v>
      </c>
      <c r="G76" s="63">
        <v>61419.54</v>
      </c>
      <c r="H76" s="63">
        <v>109835.08</v>
      </c>
      <c r="I76" s="63">
        <v>3687.08</v>
      </c>
      <c r="J76" s="63">
        <v>7815.64</v>
      </c>
      <c r="K76" s="63">
        <v>34401.22</v>
      </c>
      <c r="L76" s="63">
        <v>471204.36</v>
      </c>
      <c r="M76" s="63">
        <v>226509.48</v>
      </c>
      <c r="N76" s="63">
        <v>540885.48</v>
      </c>
      <c r="O76" s="63">
        <v>52901.16</v>
      </c>
      <c r="P76" s="63">
        <v>102506.95</v>
      </c>
      <c r="Q76" s="63">
        <v>19106.04</v>
      </c>
      <c r="R76" s="63">
        <v>0</v>
      </c>
      <c r="S76" s="63">
        <v>12914.14</v>
      </c>
      <c r="T76" s="63">
        <v>210563.46</v>
      </c>
      <c r="U76" s="63">
        <v>69821.77</v>
      </c>
      <c r="V76" s="63">
        <v>131902.84</v>
      </c>
      <c r="W76" s="63">
        <v>9918.51</v>
      </c>
      <c r="X76" s="63">
        <v>10771.94</v>
      </c>
      <c r="Y76" s="63">
        <v>4779.47</v>
      </c>
      <c r="Z76" s="63">
        <v>6245218.9699999997</v>
      </c>
      <c r="AA76" s="63">
        <v>196747.95</v>
      </c>
      <c r="AB76" s="63">
        <v>124270.64</v>
      </c>
      <c r="AC76" s="63">
        <v>218522.28</v>
      </c>
      <c r="AD76" s="63">
        <v>37909.17</v>
      </c>
      <c r="AE76" s="63">
        <v>73225.039999999994</v>
      </c>
      <c r="AF76" s="63">
        <v>751235.98</v>
      </c>
      <c r="AG76" s="63">
        <v>122709.64</v>
      </c>
      <c r="AH76" s="63">
        <v>277405.39</v>
      </c>
      <c r="AI76" s="63">
        <v>443073.51</v>
      </c>
      <c r="AJ76" s="63">
        <v>48258.73</v>
      </c>
      <c r="AK76" s="63">
        <v>238521</v>
      </c>
      <c r="AL76" s="63">
        <v>56808.36</v>
      </c>
      <c r="AM76" s="63">
        <v>207046.98</v>
      </c>
      <c r="AN76" s="63">
        <v>16920.27</v>
      </c>
      <c r="AO76" s="63">
        <v>124111.11</v>
      </c>
      <c r="AP76" s="63">
        <v>40065.71</v>
      </c>
      <c r="AQ76" s="63">
        <v>222262.39999999999</v>
      </c>
      <c r="AR76" s="63">
        <v>0</v>
      </c>
      <c r="AS76" s="63">
        <v>32955.599999999999</v>
      </c>
      <c r="AT76" s="63">
        <v>23453.05</v>
      </c>
      <c r="AU76" s="63">
        <v>71295.83</v>
      </c>
      <c r="AV76" s="63">
        <v>0</v>
      </c>
      <c r="AW76" s="63">
        <v>2299739.75</v>
      </c>
      <c r="AX76" s="63">
        <v>0</v>
      </c>
      <c r="AY76" s="63">
        <v>0</v>
      </c>
      <c r="AZ76" s="63">
        <v>63841.919999999998</v>
      </c>
      <c r="BA76" s="63">
        <v>148238.23000000001</v>
      </c>
      <c r="BB76" s="63">
        <v>446850.13</v>
      </c>
      <c r="BC76" s="63">
        <v>61112.78</v>
      </c>
    </row>
    <row r="77" spans="1:55">
      <c r="A77" s="9">
        <v>6210</v>
      </c>
      <c r="B77" s="9" t="s">
        <v>111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</row>
    <row r="78" spans="1:55">
      <c r="B78" s="13" t="s">
        <v>112</v>
      </c>
      <c r="C78" s="134">
        <f>SUM(C76:C77)</f>
        <v>5941335.3399999999</v>
      </c>
      <c r="D78" s="134">
        <f t="shared" ref="D78:BC78" si="5">SUM(D76:D77)</f>
        <v>111496.75</v>
      </c>
      <c r="E78" s="134">
        <f t="shared" si="5"/>
        <v>12058</v>
      </c>
      <c r="F78" s="134">
        <f t="shared" si="5"/>
        <v>308415</v>
      </c>
      <c r="G78" s="134">
        <f t="shared" si="5"/>
        <v>61419.54</v>
      </c>
      <c r="H78" s="134">
        <f t="shared" si="5"/>
        <v>109835.08</v>
      </c>
      <c r="I78" s="134">
        <f t="shared" si="5"/>
        <v>3687.08</v>
      </c>
      <c r="J78" s="134">
        <f t="shared" si="5"/>
        <v>7815.64</v>
      </c>
      <c r="K78" s="134">
        <f t="shared" si="5"/>
        <v>34401.22</v>
      </c>
      <c r="L78" s="134">
        <f t="shared" si="5"/>
        <v>471204.36</v>
      </c>
      <c r="M78" s="134">
        <f t="shared" si="5"/>
        <v>226509.48</v>
      </c>
      <c r="N78" s="134">
        <f t="shared" si="5"/>
        <v>540885.48</v>
      </c>
      <c r="O78" s="134">
        <f t="shared" si="5"/>
        <v>52901.16</v>
      </c>
      <c r="P78" s="134">
        <f t="shared" si="5"/>
        <v>102506.95</v>
      </c>
      <c r="Q78" s="134">
        <f t="shared" si="5"/>
        <v>19106.04</v>
      </c>
      <c r="R78" s="134">
        <f t="shared" si="5"/>
        <v>0</v>
      </c>
      <c r="S78" s="134">
        <f t="shared" si="5"/>
        <v>12914.14</v>
      </c>
      <c r="T78" s="134">
        <f t="shared" si="5"/>
        <v>210563.46</v>
      </c>
      <c r="U78" s="134">
        <f t="shared" si="5"/>
        <v>69821.77</v>
      </c>
      <c r="V78" s="134">
        <f t="shared" si="5"/>
        <v>131902.84</v>
      </c>
      <c r="W78" s="134">
        <f t="shared" si="5"/>
        <v>9918.51</v>
      </c>
      <c r="X78" s="134">
        <f t="shared" si="5"/>
        <v>10771.94</v>
      </c>
      <c r="Y78" s="134">
        <f t="shared" si="5"/>
        <v>4779.47</v>
      </c>
      <c r="Z78" s="134">
        <f t="shared" si="5"/>
        <v>6245218.9699999997</v>
      </c>
      <c r="AA78" s="134">
        <f t="shared" si="5"/>
        <v>196747.95</v>
      </c>
      <c r="AB78" s="134">
        <f t="shared" si="5"/>
        <v>124270.64</v>
      </c>
      <c r="AC78" s="134">
        <f t="shared" si="5"/>
        <v>218522.28</v>
      </c>
      <c r="AD78" s="134">
        <f t="shared" si="5"/>
        <v>37909.17</v>
      </c>
      <c r="AE78" s="134">
        <f t="shared" si="5"/>
        <v>73225.039999999994</v>
      </c>
      <c r="AF78" s="134">
        <f t="shared" si="5"/>
        <v>751235.98</v>
      </c>
      <c r="AG78" s="134">
        <f t="shared" si="5"/>
        <v>122709.64</v>
      </c>
      <c r="AH78" s="134">
        <f t="shared" si="5"/>
        <v>277405.39</v>
      </c>
      <c r="AI78" s="134">
        <f t="shared" si="5"/>
        <v>443073.51</v>
      </c>
      <c r="AJ78" s="134">
        <f t="shared" si="5"/>
        <v>48258.73</v>
      </c>
      <c r="AK78" s="134">
        <f t="shared" si="5"/>
        <v>238521</v>
      </c>
      <c r="AL78" s="134">
        <f t="shared" si="5"/>
        <v>56808.36</v>
      </c>
      <c r="AM78" s="134">
        <f t="shared" si="5"/>
        <v>207046.98</v>
      </c>
      <c r="AN78" s="134">
        <f t="shared" si="5"/>
        <v>16920.27</v>
      </c>
      <c r="AO78" s="134">
        <f t="shared" si="5"/>
        <v>124111.11</v>
      </c>
      <c r="AP78" s="134">
        <f t="shared" si="5"/>
        <v>40065.71</v>
      </c>
      <c r="AQ78" s="134">
        <f t="shared" si="5"/>
        <v>222262.39999999999</v>
      </c>
      <c r="AR78" s="134">
        <f t="shared" si="5"/>
        <v>0</v>
      </c>
      <c r="AS78" s="134">
        <f t="shared" si="5"/>
        <v>32955.599999999999</v>
      </c>
      <c r="AT78" s="134">
        <f t="shared" si="5"/>
        <v>23453.05</v>
      </c>
      <c r="AU78" s="134">
        <f t="shared" si="5"/>
        <v>71295.83</v>
      </c>
      <c r="AV78" s="134">
        <f t="shared" si="5"/>
        <v>0</v>
      </c>
      <c r="AW78" s="134">
        <f t="shared" si="5"/>
        <v>2299739.75</v>
      </c>
      <c r="AX78" s="134">
        <f t="shared" si="5"/>
        <v>0</v>
      </c>
      <c r="AY78" s="134">
        <f t="shared" si="5"/>
        <v>0</v>
      </c>
      <c r="AZ78" s="134">
        <f t="shared" si="5"/>
        <v>63841.919999999998</v>
      </c>
      <c r="BA78" s="134">
        <f t="shared" si="5"/>
        <v>148238.23000000001</v>
      </c>
      <c r="BB78" s="134">
        <f t="shared" si="5"/>
        <v>446850.13</v>
      </c>
      <c r="BC78" s="134">
        <f t="shared" si="5"/>
        <v>61112.78</v>
      </c>
    </row>
    <row r="79" spans="1:55">
      <c r="A79" s="9">
        <v>5515</v>
      </c>
      <c r="B79" s="9" t="s">
        <v>113</v>
      </c>
      <c r="C79" s="63">
        <v>0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1175.02</v>
      </c>
      <c r="K79" s="63">
        <v>626.91999999999996</v>
      </c>
      <c r="L79" s="63">
        <v>0</v>
      </c>
      <c r="M79" s="63">
        <v>0</v>
      </c>
      <c r="N79" s="63">
        <v>0</v>
      </c>
      <c r="O79" s="63">
        <v>0</v>
      </c>
      <c r="P79" s="63">
        <v>12376.93</v>
      </c>
      <c r="Q79" s="63">
        <v>9617.7900000000009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6019.51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9469.9699999999993</v>
      </c>
      <c r="AI79" s="63">
        <v>0</v>
      </c>
      <c r="AJ79" s="63">
        <v>0</v>
      </c>
      <c r="AK79" s="63">
        <v>0</v>
      </c>
      <c r="AL79" s="63">
        <v>0</v>
      </c>
      <c r="AM79" s="63">
        <v>1500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144074.54999999999</v>
      </c>
      <c r="AV79" s="63">
        <v>0</v>
      </c>
      <c r="AW79" s="63">
        <v>11660.81</v>
      </c>
      <c r="AX79" s="63">
        <v>0</v>
      </c>
      <c r="AY79" s="63">
        <v>7366</v>
      </c>
      <c r="AZ79" s="63">
        <v>0</v>
      </c>
      <c r="BA79" s="63">
        <v>0</v>
      </c>
      <c r="BB79" s="63">
        <v>0</v>
      </c>
      <c r="BC79" s="63">
        <v>0</v>
      </c>
    </row>
    <row r="80" spans="1:55">
      <c r="B80" s="13" t="s">
        <v>114</v>
      </c>
      <c r="C80" s="134">
        <f>C79</f>
        <v>0</v>
      </c>
      <c r="D80" s="134">
        <f t="shared" ref="D80:BC80" si="6">D79</f>
        <v>0</v>
      </c>
      <c r="E80" s="134">
        <f t="shared" si="6"/>
        <v>0</v>
      </c>
      <c r="F80" s="134">
        <f t="shared" si="6"/>
        <v>0</v>
      </c>
      <c r="G80" s="134">
        <f t="shared" si="6"/>
        <v>0</v>
      </c>
      <c r="H80" s="134">
        <f t="shared" si="6"/>
        <v>0</v>
      </c>
      <c r="I80" s="134">
        <f t="shared" si="6"/>
        <v>0</v>
      </c>
      <c r="J80" s="134">
        <f t="shared" si="6"/>
        <v>1175.02</v>
      </c>
      <c r="K80" s="134">
        <f t="shared" si="6"/>
        <v>626.91999999999996</v>
      </c>
      <c r="L80" s="134">
        <f t="shared" si="6"/>
        <v>0</v>
      </c>
      <c r="M80" s="134">
        <f t="shared" si="6"/>
        <v>0</v>
      </c>
      <c r="N80" s="134">
        <f t="shared" si="6"/>
        <v>0</v>
      </c>
      <c r="O80" s="134">
        <f t="shared" si="6"/>
        <v>0</v>
      </c>
      <c r="P80" s="134">
        <f t="shared" si="6"/>
        <v>12376.93</v>
      </c>
      <c r="Q80" s="134">
        <f t="shared" si="6"/>
        <v>9617.7900000000009</v>
      </c>
      <c r="R80" s="134">
        <f t="shared" si="6"/>
        <v>0</v>
      </c>
      <c r="S80" s="134">
        <f t="shared" si="6"/>
        <v>0</v>
      </c>
      <c r="T80" s="134">
        <f t="shared" si="6"/>
        <v>0</v>
      </c>
      <c r="U80" s="134">
        <f t="shared" si="6"/>
        <v>0</v>
      </c>
      <c r="V80" s="134">
        <f t="shared" si="6"/>
        <v>0</v>
      </c>
      <c r="W80" s="134">
        <f t="shared" si="6"/>
        <v>6019.51</v>
      </c>
      <c r="X80" s="134">
        <f t="shared" si="6"/>
        <v>0</v>
      </c>
      <c r="Y80" s="134">
        <f t="shared" si="6"/>
        <v>0</v>
      </c>
      <c r="Z80" s="134">
        <f t="shared" si="6"/>
        <v>0</v>
      </c>
      <c r="AA80" s="134">
        <f t="shared" si="6"/>
        <v>0</v>
      </c>
      <c r="AB80" s="134">
        <f t="shared" si="6"/>
        <v>0</v>
      </c>
      <c r="AC80" s="134">
        <f t="shared" si="6"/>
        <v>0</v>
      </c>
      <c r="AD80" s="134">
        <f t="shared" si="6"/>
        <v>0</v>
      </c>
      <c r="AE80" s="134">
        <f t="shared" si="6"/>
        <v>0</v>
      </c>
      <c r="AF80" s="134">
        <f t="shared" si="6"/>
        <v>0</v>
      </c>
      <c r="AG80" s="134">
        <f t="shared" si="6"/>
        <v>0</v>
      </c>
      <c r="AH80" s="134">
        <f t="shared" si="6"/>
        <v>9469.9699999999993</v>
      </c>
      <c r="AI80" s="134">
        <f t="shared" si="6"/>
        <v>0</v>
      </c>
      <c r="AJ80" s="134">
        <f t="shared" si="6"/>
        <v>0</v>
      </c>
      <c r="AK80" s="134">
        <f t="shared" si="6"/>
        <v>0</v>
      </c>
      <c r="AL80" s="134">
        <f t="shared" si="6"/>
        <v>0</v>
      </c>
      <c r="AM80" s="134">
        <f t="shared" si="6"/>
        <v>1500</v>
      </c>
      <c r="AN80" s="134">
        <f t="shared" si="6"/>
        <v>0</v>
      </c>
      <c r="AO80" s="134">
        <f t="shared" si="6"/>
        <v>0</v>
      </c>
      <c r="AP80" s="134">
        <f t="shared" si="6"/>
        <v>0</v>
      </c>
      <c r="AQ80" s="134">
        <f t="shared" si="6"/>
        <v>0</v>
      </c>
      <c r="AR80" s="134">
        <f t="shared" si="6"/>
        <v>0</v>
      </c>
      <c r="AS80" s="134">
        <f t="shared" si="6"/>
        <v>0</v>
      </c>
      <c r="AT80" s="134">
        <f t="shared" si="6"/>
        <v>0</v>
      </c>
      <c r="AU80" s="134">
        <f t="shared" si="6"/>
        <v>144074.54999999999</v>
      </c>
      <c r="AV80" s="134">
        <f t="shared" si="6"/>
        <v>0</v>
      </c>
      <c r="AW80" s="134">
        <f t="shared" si="6"/>
        <v>11660.81</v>
      </c>
      <c r="AX80" s="134">
        <f t="shared" si="6"/>
        <v>0</v>
      </c>
      <c r="AY80" s="134">
        <f t="shared" si="6"/>
        <v>7366</v>
      </c>
      <c r="AZ80" s="134">
        <f t="shared" si="6"/>
        <v>0</v>
      </c>
      <c r="BA80" s="134">
        <f t="shared" si="6"/>
        <v>0</v>
      </c>
      <c r="BB80" s="134">
        <f t="shared" si="6"/>
        <v>0</v>
      </c>
      <c r="BC80" s="134">
        <f t="shared" si="6"/>
        <v>0</v>
      </c>
    </row>
    <row r="81" spans="1:55">
      <c r="B81" s="13" t="s">
        <v>263</v>
      </c>
      <c r="C81" s="135">
        <f t="shared" ref="C81:H81" si="7">SUM(C10:C12,C15:C29,C31:C32,C34:C43,C45:C51,C53:C56,C58:C74,C76:C77,C79)</f>
        <v>279832167.24000001</v>
      </c>
      <c r="D81" s="135">
        <f t="shared" si="7"/>
        <v>14472131.789999999</v>
      </c>
      <c r="E81" s="135">
        <f t="shared" si="7"/>
        <v>1333260.7799999998</v>
      </c>
      <c r="F81" s="135">
        <f t="shared" si="7"/>
        <v>14252628</v>
      </c>
      <c r="G81" s="135">
        <f t="shared" si="7"/>
        <v>23481258.490000002</v>
      </c>
      <c r="H81" s="135">
        <f t="shared" si="7"/>
        <v>11031694.470000003</v>
      </c>
      <c r="I81" s="135">
        <f>SUM(I10:I12,I15:I29,I31:I32,I34:I43,I45:I51,I53:I56,I58:I74,I76:I77,I79)</f>
        <v>3076047.6400000006</v>
      </c>
      <c r="J81" s="135">
        <f t="shared" ref="J81:BC81" si="8">SUM(J10:J12,J15:J29,J31:J32,J34:J43,J45:J51,J53:J56,J58:J74,J76:J77,J79)</f>
        <v>896941.46</v>
      </c>
      <c r="K81" s="135">
        <f t="shared" si="8"/>
        <v>4500250.34</v>
      </c>
      <c r="L81" s="135">
        <f t="shared" si="8"/>
        <v>52564761.68</v>
      </c>
      <c r="M81" s="135">
        <f t="shared" si="8"/>
        <v>17245086.349999998</v>
      </c>
      <c r="N81" s="135">
        <f t="shared" si="8"/>
        <v>30147802.080000002</v>
      </c>
      <c r="O81" s="135">
        <f t="shared" si="8"/>
        <v>6518155.8599999994</v>
      </c>
      <c r="P81" s="135">
        <f t="shared" si="8"/>
        <v>8568837.9199999999</v>
      </c>
      <c r="Q81" s="135">
        <f t="shared" si="8"/>
        <v>8644835.2300000004</v>
      </c>
      <c r="R81" s="135">
        <f t="shared" si="8"/>
        <v>7392541.25</v>
      </c>
      <c r="S81" s="135">
        <f t="shared" si="8"/>
        <v>1920340.48</v>
      </c>
      <c r="T81" s="135">
        <f t="shared" si="8"/>
        <v>16982287.859999996</v>
      </c>
      <c r="U81" s="135">
        <f t="shared" si="8"/>
        <v>3918346.939999999</v>
      </c>
      <c r="V81" s="135">
        <f t="shared" si="8"/>
        <v>8340797.8099999987</v>
      </c>
      <c r="W81" s="135">
        <f t="shared" si="8"/>
        <v>1442256.1600000004</v>
      </c>
      <c r="X81" s="135">
        <f t="shared" si="8"/>
        <v>644289.87999999989</v>
      </c>
      <c r="Y81" s="135">
        <f t="shared" si="8"/>
        <v>1404267.0399999996</v>
      </c>
      <c r="Z81" s="135">
        <f t="shared" si="8"/>
        <v>643574939</v>
      </c>
      <c r="AA81" s="135">
        <f t="shared" si="8"/>
        <v>107093068.68999998</v>
      </c>
      <c r="AB81" s="135">
        <f t="shared" si="8"/>
        <v>8977722.5200000014</v>
      </c>
      <c r="AC81" s="135">
        <f t="shared" si="8"/>
        <v>8438504.1999999993</v>
      </c>
      <c r="AD81" s="135">
        <f t="shared" si="8"/>
        <v>3188052.5199999996</v>
      </c>
      <c r="AE81" s="135">
        <f t="shared" si="8"/>
        <v>6456451.4400000013</v>
      </c>
      <c r="AF81" s="135">
        <f t="shared" si="8"/>
        <v>47204907.419999994</v>
      </c>
      <c r="AG81" s="135">
        <f t="shared" si="8"/>
        <v>12706431.77</v>
      </c>
      <c r="AH81" s="135">
        <f t="shared" si="8"/>
        <v>14999516.639999999</v>
      </c>
      <c r="AI81" s="135">
        <f t="shared" si="8"/>
        <v>21778496.300000001</v>
      </c>
      <c r="AJ81" s="135">
        <f t="shared" si="8"/>
        <v>3825385.0199999991</v>
      </c>
      <c r="AK81" s="135">
        <f t="shared" si="8"/>
        <v>9185045</v>
      </c>
      <c r="AL81" s="135">
        <f t="shared" si="8"/>
        <v>3719668.7099999995</v>
      </c>
      <c r="AM81" s="135">
        <f t="shared" si="8"/>
        <v>21439117.585999999</v>
      </c>
      <c r="AN81" s="135">
        <f t="shared" si="8"/>
        <v>4086715.0200000005</v>
      </c>
      <c r="AO81" s="135">
        <f t="shared" si="8"/>
        <v>17290033.820000004</v>
      </c>
      <c r="AP81" s="135">
        <f t="shared" si="8"/>
        <v>3992146.8200000008</v>
      </c>
      <c r="AQ81" s="135">
        <f t="shared" si="8"/>
        <v>12775970.76</v>
      </c>
      <c r="AR81" s="135">
        <f t="shared" si="8"/>
        <v>1712362.8599999996</v>
      </c>
      <c r="AS81" s="135">
        <f t="shared" si="8"/>
        <v>2883062.28</v>
      </c>
      <c r="AT81" s="135">
        <f t="shared" si="8"/>
        <v>1608270.5799999996</v>
      </c>
      <c r="AU81" s="135">
        <f t="shared" si="8"/>
        <v>20027875.639999997</v>
      </c>
      <c r="AV81" s="135">
        <f t="shared" si="8"/>
        <v>3231948.56</v>
      </c>
      <c r="AW81" s="135">
        <f t="shared" si="8"/>
        <v>301886322.55000007</v>
      </c>
      <c r="AX81" s="135">
        <f t="shared" si="8"/>
        <v>3790673.6100000003</v>
      </c>
      <c r="AY81" s="135">
        <f t="shared" si="8"/>
        <v>8058890.9999999991</v>
      </c>
      <c r="AZ81" s="135">
        <f t="shared" si="8"/>
        <v>2117653.08</v>
      </c>
      <c r="BA81" s="135">
        <f t="shared" si="8"/>
        <v>7287288.6000000006</v>
      </c>
      <c r="BB81" s="135">
        <f t="shared" si="8"/>
        <v>44501212.140000001</v>
      </c>
      <c r="BC81" s="135">
        <f t="shared" si="8"/>
        <v>34830864.660000004</v>
      </c>
    </row>
    <row r="82" spans="1:55">
      <c r="B82" s="13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</row>
    <row r="83" spans="1:55">
      <c r="A83" s="8" t="s">
        <v>117</v>
      </c>
      <c r="B83" s="2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</row>
    <row r="84" spans="1:55">
      <c r="A84" s="9">
        <v>5014</v>
      </c>
      <c r="B84" s="9">
        <v>5014</v>
      </c>
      <c r="C84" s="63">
        <v>0</v>
      </c>
      <c r="D84" s="63">
        <v>0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112926.55</v>
      </c>
      <c r="M84" s="63">
        <v>0</v>
      </c>
      <c r="N84" s="63">
        <v>289867.55</v>
      </c>
      <c r="O84" s="63">
        <v>0</v>
      </c>
      <c r="P84" s="63">
        <v>0</v>
      </c>
      <c r="Q84" s="63">
        <v>0</v>
      </c>
      <c r="R84" s="63">
        <v>171657.47</v>
      </c>
      <c r="S84" s="63">
        <v>62210</v>
      </c>
      <c r="T84" s="63">
        <v>0</v>
      </c>
      <c r="U84" s="63">
        <v>14700.82</v>
      </c>
      <c r="V84" s="63">
        <v>31334.54</v>
      </c>
      <c r="W84" s="63">
        <v>0</v>
      </c>
      <c r="X84" s="63">
        <v>0</v>
      </c>
      <c r="Y84" s="63">
        <v>60061.73</v>
      </c>
      <c r="Z84" s="63">
        <v>501044.47</v>
      </c>
      <c r="AA84" s="63">
        <v>899315.39</v>
      </c>
      <c r="AB84" s="63">
        <v>0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7891.25</v>
      </c>
      <c r="AJ84" s="63">
        <v>5149.3100000000004</v>
      </c>
      <c r="AK84" s="63">
        <v>0</v>
      </c>
      <c r="AL84" s="63">
        <v>0</v>
      </c>
      <c r="AM84" s="63">
        <v>351641.75</v>
      </c>
      <c r="AN84" s="63">
        <v>0</v>
      </c>
      <c r="AO84" s="63">
        <v>0</v>
      </c>
      <c r="AP84" s="63">
        <v>0</v>
      </c>
      <c r="AQ84" s="63">
        <v>24410.58</v>
      </c>
      <c r="AR84" s="63">
        <v>0</v>
      </c>
      <c r="AS84" s="63">
        <v>0</v>
      </c>
      <c r="AT84" s="63">
        <v>0</v>
      </c>
      <c r="AU84" s="63">
        <v>0</v>
      </c>
      <c r="AV84" s="63">
        <v>0</v>
      </c>
      <c r="AW84" s="63">
        <v>38595.11</v>
      </c>
      <c r="AX84" s="63">
        <v>0</v>
      </c>
      <c r="AY84" s="63">
        <v>0</v>
      </c>
      <c r="AZ84" s="63">
        <v>0</v>
      </c>
      <c r="BA84" s="63">
        <v>0</v>
      </c>
      <c r="BB84" s="63">
        <v>276507.21999999997</v>
      </c>
      <c r="BC84" s="63">
        <v>0</v>
      </c>
    </row>
    <row r="85" spans="1:55">
      <c r="A85" s="9">
        <v>5015</v>
      </c>
      <c r="B85" s="9">
        <v>5015</v>
      </c>
      <c r="C85" s="63">
        <v>0</v>
      </c>
      <c r="D85" s="63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172940.51</v>
      </c>
      <c r="M85" s="63">
        <v>0</v>
      </c>
      <c r="N85" s="63">
        <v>22568.3</v>
      </c>
      <c r="O85" s="63">
        <v>0</v>
      </c>
      <c r="P85" s="63">
        <v>0</v>
      </c>
      <c r="Q85" s="63">
        <v>0</v>
      </c>
      <c r="R85" s="63">
        <v>68304.12</v>
      </c>
      <c r="S85" s="63">
        <v>43615.6</v>
      </c>
      <c r="T85" s="63">
        <v>0</v>
      </c>
      <c r="U85" s="63">
        <v>87256.76</v>
      </c>
      <c r="V85" s="63">
        <v>24609.71</v>
      </c>
      <c r="W85" s="63">
        <v>0</v>
      </c>
      <c r="X85" s="63">
        <v>0</v>
      </c>
      <c r="Y85" s="63">
        <v>12771.07</v>
      </c>
      <c r="Z85" s="63">
        <v>133402.81</v>
      </c>
      <c r="AA85" s="63">
        <v>1124406.1299999999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135138.32</v>
      </c>
      <c r="AJ85" s="63">
        <v>1070.78</v>
      </c>
      <c r="AK85" s="63">
        <v>0</v>
      </c>
      <c r="AL85" s="63">
        <v>0</v>
      </c>
      <c r="AM85" s="63">
        <v>32691.41</v>
      </c>
      <c r="AN85" s="63">
        <v>0</v>
      </c>
      <c r="AO85" s="63">
        <v>0</v>
      </c>
      <c r="AP85" s="63">
        <v>0</v>
      </c>
      <c r="AQ85" s="63">
        <v>13955.36</v>
      </c>
      <c r="AR85" s="63">
        <v>0</v>
      </c>
      <c r="AS85" s="63">
        <v>0</v>
      </c>
      <c r="AT85" s="63">
        <v>0</v>
      </c>
      <c r="AU85" s="63">
        <v>30331.52</v>
      </c>
      <c r="AV85" s="63">
        <v>0</v>
      </c>
      <c r="AW85" s="63">
        <v>8422.36</v>
      </c>
      <c r="AX85" s="63">
        <v>0</v>
      </c>
      <c r="AY85" s="63">
        <v>0</v>
      </c>
      <c r="AZ85" s="63">
        <v>0</v>
      </c>
      <c r="BA85" s="63">
        <v>0</v>
      </c>
      <c r="BB85" s="63">
        <v>795346.14</v>
      </c>
      <c r="BC85" s="63">
        <v>277393.06</v>
      </c>
    </row>
    <row r="86" spans="1:55">
      <c r="A86" s="9">
        <v>5112</v>
      </c>
      <c r="B86" s="9">
        <v>5112</v>
      </c>
      <c r="C86" s="63">
        <v>0</v>
      </c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54256.06</v>
      </c>
      <c r="M86" s="63">
        <v>0</v>
      </c>
      <c r="N86" s="63">
        <v>400771.78</v>
      </c>
      <c r="O86" s="63">
        <v>0</v>
      </c>
      <c r="P86" s="63">
        <v>0</v>
      </c>
      <c r="Q86" s="63">
        <v>0</v>
      </c>
      <c r="R86" s="63">
        <v>59211.33</v>
      </c>
      <c r="S86" s="63">
        <v>15859.44</v>
      </c>
      <c r="T86" s="63">
        <v>0</v>
      </c>
      <c r="U86" s="63">
        <v>26951.41</v>
      </c>
      <c r="V86" s="63">
        <v>0</v>
      </c>
      <c r="W86" s="63">
        <v>0</v>
      </c>
      <c r="X86" s="63">
        <v>0</v>
      </c>
      <c r="Y86" s="63">
        <v>0</v>
      </c>
      <c r="Z86" s="63">
        <v>1523722.74</v>
      </c>
      <c r="AA86" s="63">
        <v>1021911.11</v>
      </c>
      <c r="AB86" s="63">
        <v>0</v>
      </c>
      <c r="AC86" s="63">
        <v>0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23900.14</v>
      </c>
      <c r="AJ86" s="63">
        <v>92598.38</v>
      </c>
      <c r="AK86" s="63">
        <v>0</v>
      </c>
      <c r="AL86" s="63">
        <v>0</v>
      </c>
      <c r="AM86" s="63">
        <v>136133.4</v>
      </c>
      <c r="AN86" s="63">
        <v>0</v>
      </c>
      <c r="AO86" s="63">
        <v>0</v>
      </c>
      <c r="AP86" s="63">
        <v>0</v>
      </c>
      <c r="AQ86" s="63">
        <v>235626.41</v>
      </c>
      <c r="AR86" s="63">
        <v>0</v>
      </c>
      <c r="AS86" s="63">
        <v>0</v>
      </c>
      <c r="AT86" s="63">
        <v>0</v>
      </c>
      <c r="AU86" s="63">
        <v>17340.189999999999</v>
      </c>
      <c r="AV86" s="63">
        <v>0</v>
      </c>
      <c r="AW86" s="63">
        <v>1276428.3500000001</v>
      </c>
      <c r="AX86" s="63">
        <v>0</v>
      </c>
      <c r="AY86" s="63">
        <v>0</v>
      </c>
      <c r="AZ86" s="63">
        <v>0</v>
      </c>
      <c r="BA86" s="63">
        <v>0</v>
      </c>
      <c r="BB86" s="63">
        <v>534835.57999999996</v>
      </c>
      <c r="BC86" s="63">
        <v>3963.36</v>
      </c>
    </row>
    <row r="87" spans="1:55">
      <c r="B87" s="9" t="s">
        <v>119</v>
      </c>
      <c r="C87" s="6">
        <f>SUM(C84:C86)</f>
        <v>0</v>
      </c>
      <c r="D87" s="6">
        <f t="shared" ref="D87:BC87" si="9">SUM(D84:D86)</f>
        <v>0</v>
      </c>
      <c r="E87" s="6">
        <f t="shared" si="9"/>
        <v>0</v>
      </c>
      <c r="F87" s="6">
        <f t="shared" si="9"/>
        <v>0</v>
      </c>
      <c r="G87" s="6">
        <f t="shared" si="9"/>
        <v>0</v>
      </c>
      <c r="H87" s="6">
        <f t="shared" si="9"/>
        <v>0</v>
      </c>
      <c r="I87" s="6">
        <f t="shared" si="9"/>
        <v>0</v>
      </c>
      <c r="J87" s="6">
        <f t="shared" si="9"/>
        <v>0</v>
      </c>
      <c r="K87" s="6">
        <f t="shared" si="9"/>
        <v>0</v>
      </c>
      <c r="L87" s="6">
        <f t="shared" si="9"/>
        <v>340123.12</v>
      </c>
      <c r="M87" s="6">
        <f t="shared" si="9"/>
        <v>0</v>
      </c>
      <c r="N87" s="6">
        <f t="shared" si="9"/>
        <v>713207.63</v>
      </c>
      <c r="O87" s="6">
        <f t="shared" si="9"/>
        <v>0</v>
      </c>
      <c r="P87" s="6">
        <f t="shared" si="9"/>
        <v>0</v>
      </c>
      <c r="Q87" s="6">
        <f t="shared" si="9"/>
        <v>0</v>
      </c>
      <c r="R87" s="6">
        <f t="shared" si="9"/>
        <v>299172.92</v>
      </c>
      <c r="S87" s="6">
        <f t="shared" si="9"/>
        <v>121685.04000000001</v>
      </c>
      <c r="T87" s="6">
        <f t="shared" si="9"/>
        <v>0</v>
      </c>
      <c r="U87" s="6">
        <f t="shared" si="9"/>
        <v>128908.98999999999</v>
      </c>
      <c r="V87" s="6">
        <f t="shared" si="9"/>
        <v>55944.25</v>
      </c>
      <c r="W87" s="6">
        <f t="shared" si="9"/>
        <v>0</v>
      </c>
      <c r="X87" s="6">
        <f t="shared" si="9"/>
        <v>0</v>
      </c>
      <c r="Y87" s="6">
        <f t="shared" si="9"/>
        <v>72832.800000000003</v>
      </c>
      <c r="Z87" s="6">
        <f t="shared" si="9"/>
        <v>2158170.02</v>
      </c>
      <c r="AA87" s="6">
        <f t="shared" si="9"/>
        <v>3045632.63</v>
      </c>
      <c r="AB87" s="6">
        <f t="shared" si="9"/>
        <v>0</v>
      </c>
      <c r="AC87" s="6">
        <f t="shared" si="9"/>
        <v>0</v>
      </c>
      <c r="AD87" s="6">
        <f t="shared" si="9"/>
        <v>0</v>
      </c>
      <c r="AE87" s="6">
        <f t="shared" si="9"/>
        <v>0</v>
      </c>
      <c r="AF87" s="6">
        <f t="shared" si="9"/>
        <v>0</v>
      </c>
      <c r="AG87" s="6">
        <f t="shared" si="9"/>
        <v>0</v>
      </c>
      <c r="AH87" s="6">
        <f t="shared" si="9"/>
        <v>0</v>
      </c>
      <c r="AI87" s="6">
        <f t="shared" si="9"/>
        <v>166929.71000000002</v>
      </c>
      <c r="AJ87" s="6">
        <f t="shared" si="9"/>
        <v>98818.47</v>
      </c>
      <c r="AK87" s="6">
        <f t="shared" si="9"/>
        <v>0</v>
      </c>
      <c r="AL87" s="6">
        <f t="shared" si="9"/>
        <v>0</v>
      </c>
      <c r="AM87" s="6">
        <f t="shared" si="9"/>
        <v>520466.55999999994</v>
      </c>
      <c r="AN87" s="6">
        <f t="shared" si="9"/>
        <v>0</v>
      </c>
      <c r="AO87" s="6">
        <f t="shared" si="9"/>
        <v>0</v>
      </c>
      <c r="AP87" s="6">
        <f t="shared" si="9"/>
        <v>0</v>
      </c>
      <c r="AQ87" s="6">
        <f t="shared" si="9"/>
        <v>273992.34999999998</v>
      </c>
      <c r="AR87" s="6">
        <f t="shared" si="9"/>
        <v>0</v>
      </c>
      <c r="AS87" s="6">
        <f t="shared" si="9"/>
        <v>0</v>
      </c>
      <c r="AT87" s="6">
        <f t="shared" si="9"/>
        <v>0</v>
      </c>
      <c r="AU87" s="6">
        <f t="shared" si="9"/>
        <v>47671.71</v>
      </c>
      <c r="AV87" s="6">
        <f t="shared" si="9"/>
        <v>0</v>
      </c>
      <c r="AW87" s="6">
        <f t="shared" si="9"/>
        <v>1323445.82</v>
      </c>
      <c r="AX87" s="6">
        <f t="shared" si="9"/>
        <v>0</v>
      </c>
      <c r="AY87" s="6">
        <f t="shared" si="9"/>
        <v>0</v>
      </c>
      <c r="AZ87" s="6">
        <f t="shared" si="9"/>
        <v>0</v>
      </c>
      <c r="BA87" s="6">
        <f t="shared" si="9"/>
        <v>0</v>
      </c>
      <c r="BB87" s="6">
        <f t="shared" si="9"/>
        <v>1606688.94</v>
      </c>
      <c r="BC87" s="6">
        <f t="shared" si="9"/>
        <v>281356.42</v>
      </c>
    </row>
    <row r="88" spans="1:55">
      <c r="B88" s="9" t="s">
        <v>41</v>
      </c>
      <c r="C88" s="6">
        <v>197630.12</v>
      </c>
      <c r="D88" s="6">
        <v>0</v>
      </c>
      <c r="E88" s="6">
        <v>0</v>
      </c>
      <c r="F88" s="6">
        <v>73085.040000000008</v>
      </c>
      <c r="G88" s="6">
        <v>0</v>
      </c>
      <c r="H88" s="6">
        <v>5011.0800000000008</v>
      </c>
      <c r="I88" s="6">
        <v>51224.039999999986</v>
      </c>
      <c r="J88" s="6">
        <v>5011.0800000000008</v>
      </c>
      <c r="K88" s="6">
        <v>33168.25</v>
      </c>
      <c r="L88" s="6">
        <v>383801.62999999977</v>
      </c>
      <c r="M88" s="6">
        <v>203763.34</v>
      </c>
      <c r="N88" s="6">
        <v>0</v>
      </c>
      <c r="O88" s="6">
        <v>63584.159999999996</v>
      </c>
      <c r="P88" s="6">
        <v>41025.549999999981</v>
      </c>
      <c r="Q88" s="6">
        <v>24668.400000000005</v>
      </c>
      <c r="R88" s="6">
        <v>46376.88</v>
      </c>
      <c r="S88" s="6">
        <v>0</v>
      </c>
      <c r="T88" s="6">
        <v>53177.419999999991</v>
      </c>
      <c r="U88" s="6">
        <v>0</v>
      </c>
      <c r="V88" s="6">
        <v>0</v>
      </c>
      <c r="W88" s="6">
        <v>10022.160000000002</v>
      </c>
      <c r="X88" s="6">
        <v>100217.35000000002</v>
      </c>
      <c r="Y88" s="6">
        <v>5011.0800000000008</v>
      </c>
      <c r="Z88" s="6">
        <v>0</v>
      </c>
      <c r="AA88" s="6">
        <v>132939.22500000001</v>
      </c>
      <c r="AB88" s="6">
        <v>129021.7</v>
      </c>
      <c r="AC88" s="6">
        <v>0</v>
      </c>
      <c r="AD88" s="6">
        <v>0</v>
      </c>
      <c r="AE88" s="6">
        <v>301030.65999999968</v>
      </c>
      <c r="AF88" s="6">
        <v>20994.780000000002</v>
      </c>
      <c r="AG88" s="6">
        <v>0</v>
      </c>
      <c r="AH88" s="6">
        <v>80210.820000000007</v>
      </c>
      <c r="AI88" s="6">
        <v>116011.97000000002</v>
      </c>
      <c r="AJ88" s="6">
        <v>0</v>
      </c>
      <c r="AK88" s="6">
        <v>113028.08400000002</v>
      </c>
      <c r="AL88" s="6">
        <v>106206.399</v>
      </c>
      <c r="AM88" s="6">
        <v>0</v>
      </c>
      <c r="AN88" s="6">
        <v>56242.579999999994</v>
      </c>
      <c r="AO88" s="6">
        <v>0</v>
      </c>
      <c r="AP88" s="6">
        <v>81729.61</v>
      </c>
      <c r="AQ88" s="6">
        <v>0</v>
      </c>
      <c r="AR88" s="6">
        <v>15033.240000000003</v>
      </c>
      <c r="AS88" s="6">
        <v>46761.34</v>
      </c>
      <c r="AT88" s="6">
        <v>9186.9800000000014</v>
      </c>
      <c r="AU88" s="6">
        <v>0</v>
      </c>
      <c r="AV88" s="6">
        <v>0</v>
      </c>
      <c r="AW88" s="6">
        <v>0</v>
      </c>
      <c r="AX88" s="6">
        <v>18685.739999999998</v>
      </c>
      <c r="AY88" s="6">
        <v>0</v>
      </c>
      <c r="AZ88" s="6">
        <v>7539.7199999999993</v>
      </c>
      <c r="BA88" s="6">
        <v>114162.04</v>
      </c>
      <c r="BB88" s="6">
        <v>10694.900000000003</v>
      </c>
      <c r="BC88" s="6">
        <v>0</v>
      </c>
    </row>
    <row r="89" spans="1:55">
      <c r="B89" s="9" t="s">
        <v>184</v>
      </c>
      <c r="C89" s="135">
        <f>C81+C88-C87</f>
        <v>280029797.36000001</v>
      </c>
      <c r="D89" s="135">
        <f t="shared" ref="D89:BB89" si="10">D81+D88-D87</f>
        <v>14472131.789999999</v>
      </c>
      <c r="E89" s="135">
        <f t="shared" si="10"/>
        <v>1333260.7799999998</v>
      </c>
      <c r="F89" s="135">
        <f t="shared" si="10"/>
        <v>14325713.039999999</v>
      </c>
      <c r="G89" s="135">
        <f t="shared" si="10"/>
        <v>23481258.490000002</v>
      </c>
      <c r="H89" s="135">
        <f t="shared" si="10"/>
        <v>11036705.550000003</v>
      </c>
      <c r="I89" s="135">
        <f t="shared" si="10"/>
        <v>3127271.6800000006</v>
      </c>
      <c r="J89" s="135">
        <f t="shared" si="10"/>
        <v>901952.53999999992</v>
      </c>
      <c r="K89" s="135">
        <f t="shared" si="10"/>
        <v>4533418.59</v>
      </c>
      <c r="L89" s="135">
        <f t="shared" si="10"/>
        <v>52608440.190000005</v>
      </c>
      <c r="M89" s="135">
        <f t="shared" si="10"/>
        <v>17448849.689999998</v>
      </c>
      <c r="N89" s="135">
        <f t="shared" si="10"/>
        <v>29434594.450000003</v>
      </c>
      <c r="O89" s="135">
        <f t="shared" si="10"/>
        <v>6581740.0199999996</v>
      </c>
      <c r="P89" s="135">
        <f t="shared" si="10"/>
        <v>8609863.4700000007</v>
      </c>
      <c r="Q89" s="135">
        <f t="shared" si="10"/>
        <v>8669503.6300000008</v>
      </c>
      <c r="R89" s="135">
        <f t="shared" si="10"/>
        <v>7139745.21</v>
      </c>
      <c r="S89" s="135">
        <f t="shared" si="10"/>
        <v>1798655.44</v>
      </c>
      <c r="T89" s="135">
        <f t="shared" si="10"/>
        <v>17035465.279999997</v>
      </c>
      <c r="U89" s="135">
        <f t="shared" si="10"/>
        <v>3789437.9499999993</v>
      </c>
      <c r="V89" s="135">
        <f t="shared" si="10"/>
        <v>8284853.5599999987</v>
      </c>
      <c r="W89" s="135">
        <f t="shared" si="10"/>
        <v>1452278.3200000003</v>
      </c>
      <c r="X89" s="135">
        <f t="shared" si="10"/>
        <v>744507.22999999986</v>
      </c>
      <c r="Y89" s="135">
        <f t="shared" si="10"/>
        <v>1336445.3199999996</v>
      </c>
      <c r="Z89" s="135">
        <f t="shared" si="10"/>
        <v>641416768.98000002</v>
      </c>
      <c r="AA89" s="135">
        <f t="shared" si="10"/>
        <v>104180375.28499998</v>
      </c>
      <c r="AB89" s="135">
        <f t="shared" si="10"/>
        <v>9106744.2200000007</v>
      </c>
      <c r="AC89" s="135">
        <f t="shared" si="10"/>
        <v>8438504.1999999993</v>
      </c>
      <c r="AD89" s="135">
        <f t="shared" si="10"/>
        <v>3188052.5199999996</v>
      </c>
      <c r="AE89" s="135">
        <f t="shared" si="10"/>
        <v>6757482.1000000015</v>
      </c>
      <c r="AF89" s="135">
        <f t="shared" si="10"/>
        <v>47225902.199999996</v>
      </c>
      <c r="AG89" s="135">
        <f t="shared" si="10"/>
        <v>12706431.77</v>
      </c>
      <c r="AH89" s="135">
        <f t="shared" si="10"/>
        <v>15079727.459999999</v>
      </c>
      <c r="AI89" s="135">
        <f t="shared" si="10"/>
        <v>21727578.559999999</v>
      </c>
      <c r="AJ89" s="135">
        <f t="shared" si="10"/>
        <v>3726566.5499999989</v>
      </c>
      <c r="AK89" s="135">
        <f t="shared" si="10"/>
        <v>9298073.0840000007</v>
      </c>
      <c r="AL89" s="135">
        <f t="shared" si="10"/>
        <v>3825875.1089999997</v>
      </c>
      <c r="AM89" s="135">
        <f t="shared" si="10"/>
        <v>20918651.026000001</v>
      </c>
      <c r="AN89" s="135">
        <f t="shared" si="10"/>
        <v>4142957.6000000006</v>
      </c>
      <c r="AO89" s="135">
        <f t="shared" si="10"/>
        <v>17290033.820000004</v>
      </c>
      <c r="AP89" s="135">
        <f t="shared" si="10"/>
        <v>4073876.4300000006</v>
      </c>
      <c r="AQ89" s="135">
        <f t="shared" si="10"/>
        <v>12501978.41</v>
      </c>
      <c r="AR89" s="135">
        <f t="shared" si="10"/>
        <v>1727396.0999999996</v>
      </c>
      <c r="AS89" s="135">
        <f t="shared" si="10"/>
        <v>2929823.6199999996</v>
      </c>
      <c r="AT89" s="135">
        <f t="shared" si="10"/>
        <v>1617457.5599999996</v>
      </c>
      <c r="AU89" s="135">
        <f>AU81+AU88-AU87</f>
        <v>19980203.929999996</v>
      </c>
      <c r="AV89" s="135">
        <f t="shared" si="10"/>
        <v>3231948.56</v>
      </c>
      <c r="AW89" s="135">
        <f t="shared" si="10"/>
        <v>300562876.73000008</v>
      </c>
      <c r="AX89" s="135">
        <f t="shared" si="10"/>
        <v>3809359.3500000006</v>
      </c>
      <c r="AY89" s="135">
        <f t="shared" si="10"/>
        <v>8058890.9999999991</v>
      </c>
      <c r="AZ89" s="135">
        <f t="shared" si="10"/>
        <v>2125192.8000000003</v>
      </c>
      <c r="BA89" s="135">
        <f t="shared" si="10"/>
        <v>7401450.6400000006</v>
      </c>
      <c r="BB89" s="135">
        <f t="shared" si="10"/>
        <v>42905218.100000001</v>
      </c>
      <c r="BC89" s="135">
        <f>BC81+BC88-BC87</f>
        <v>34549508.240000002</v>
      </c>
    </row>
    <row r="90" spans="1:55">
      <c r="B90" s="2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</row>
    <row r="91" spans="1:55">
      <c r="A91" s="8" t="s">
        <v>9</v>
      </c>
      <c r="B91" s="2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</row>
    <row r="92" spans="1:55">
      <c r="B92" s="9" t="s">
        <v>10</v>
      </c>
      <c r="C92" s="6">
        <v>498370758.05000001</v>
      </c>
      <c r="D92" s="6">
        <v>16875000</v>
      </c>
      <c r="E92" s="6">
        <v>759753.27</v>
      </c>
      <c r="F92" s="6">
        <v>13635050</v>
      </c>
      <c r="G92" s="6">
        <v>26469678.210000001</v>
      </c>
      <c r="H92" s="6">
        <v>18302000</v>
      </c>
      <c r="I92" s="6">
        <v>2655042.79</v>
      </c>
      <c r="J92" s="6">
        <v>156474.71</v>
      </c>
      <c r="K92" s="6">
        <v>3517983.69</v>
      </c>
      <c r="L92" s="6">
        <v>46484817.740000002</v>
      </c>
      <c r="M92" s="6">
        <v>19381209.920000002</v>
      </c>
      <c r="N92" s="6">
        <v>21292797.09</v>
      </c>
      <c r="O92" s="6">
        <v>5920812.6699999999</v>
      </c>
      <c r="P92" s="6">
        <v>9091286</v>
      </c>
      <c r="Q92" s="6">
        <v>9875531.6600000001</v>
      </c>
      <c r="R92" s="6">
        <v>9385546.4900000002</v>
      </c>
      <c r="S92" s="6">
        <v>458248.61</v>
      </c>
      <c r="T92" s="6">
        <v>15257112.199999999</v>
      </c>
      <c r="U92" s="6">
        <v>2892497.93</v>
      </c>
      <c r="V92" s="6">
        <v>7396130</v>
      </c>
      <c r="W92" s="6">
        <v>233420.9</v>
      </c>
      <c r="X92" s="6">
        <v>119198.59</v>
      </c>
      <c r="Y92" s="6">
        <v>510733.24</v>
      </c>
      <c r="Z92" s="6">
        <v>1129659608</v>
      </c>
      <c r="AA92" s="6">
        <v>167962686.28</v>
      </c>
      <c r="AB92" s="6">
        <v>34290031</v>
      </c>
      <c r="AC92" s="6">
        <v>4390546.76</v>
      </c>
      <c r="AD92" s="6">
        <v>4462403.5199999996</v>
      </c>
      <c r="AE92" s="6">
        <v>5227460.34</v>
      </c>
      <c r="AF92" s="6">
        <v>47406387.340000004</v>
      </c>
      <c r="AG92" s="6">
        <v>11916703.130000001</v>
      </c>
      <c r="AH92" s="6">
        <v>29143748</v>
      </c>
      <c r="AI92" s="6">
        <v>15877220.449999999</v>
      </c>
      <c r="AJ92" s="6">
        <v>3614976.09</v>
      </c>
      <c r="AK92" s="6">
        <v>9769125.2599999998</v>
      </c>
      <c r="AL92" s="6">
        <v>2483700.79</v>
      </c>
      <c r="AM92" s="6">
        <v>45693884</v>
      </c>
      <c r="AN92" s="6">
        <v>2931342.12</v>
      </c>
      <c r="AO92" s="6">
        <v>13713721.289999999</v>
      </c>
      <c r="AP92" s="6">
        <v>2370695.85</v>
      </c>
      <c r="AQ92" s="6">
        <v>10040770.199999999</v>
      </c>
      <c r="AR92" s="6">
        <v>863099.49</v>
      </c>
      <c r="AS92" s="6">
        <v>903450</v>
      </c>
      <c r="AT92" s="6">
        <v>571673.42000000004</v>
      </c>
      <c r="AU92" s="6">
        <v>16218602</v>
      </c>
      <c r="AV92" s="6">
        <v>2463127.3199999998</v>
      </c>
      <c r="AW92" s="6">
        <v>748695819.09000003</v>
      </c>
      <c r="AX92" s="6">
        <v>4800946.6900000004</v>
      </c>
      <c r="AY92" s="6">
        <v>7123687.4199999999</v>
      </c>
      <c r="AZ92" s="6">
        <v>954859.29</v>
      </c>
      <c r="BA92" s="6">
        <v>8699003</v>
      </c>
      <c r="BB92" s="6">
        <v>50015009.479999997</v>
      </c>
      <c r="BC92" s="6">
        <v>38036073.490000002</v>
      </c>
    </row>
    <row r="93" spans="1:55">
      <c r="B93" s="9" t="s">
        <v>12</v>
      </c>
      <c r="C93" s="6">
        <v>3198198.41</v>
      </c>
      <c r="D93" s="6"/>
      <c r="E93" s="6"/>
      <c r="F93" s="6"/>
      <c r="G93" s="6"/>
      <c r="H93" s="6"/>
      <c r="I93" s="6"/>
      <c r="J93" s="6">
        <v>0</v>
      </c>
      <c r="K93" s="6"/>
      <c r="L93" s="6"/>
      <c r="M93" s="6"/>
      <c r="N93" s="6">
        <v>253326.91</v>
      </c>
      <c r="O93" s="6"/>
      <c r="P93" s="6"/>
      <c r="Q93" s="6">
        <v>0</v>
      </c>
      <c r="R93" s="6">
        <v>132078</v>
      </c>
      <c r="S93" s="6">
        <v>138696.17000000001</v>
      </c>
      <c r="T93" s="6"/>
      <c r="U93" s="6">
        <v>233299.48</v>
      </c>
      <c r="V93" s="6">
        <v>0</v>
      </c>
      <c r="W93" s="6">
        <v>0</v>
      </c>
      <c r="X93" s="6"/>
      <c r="Y93" s="6">
        <v>58234.12</v>
      </c>
      <c r="Z93" s="6">
        <v>3005740.61</v>
      </c>
      <c r="AA93" s="6">
        <v>1804866.61</v>
      </c>
      <c r="AB93" s="6">
        <v>0</v>
      </c>
      <c r="AC93" s="6"/>
      <c r="AD93" s="6">
        <v>132985.60999999999</v>
      </c>
      <c r="AE93" s="6"/>
      <c r="AF93" s="6"/>
      <c r="AG93" s="6"/>
      <c r="AH93" s="6"/>
      <c r="AI93" s="6">
        <v>302480.33</v>
      </c>
      <c r="AJ93" s="6"/>
      <c r="AK93" s="6"/>
      <c r="AL93" s="6"/>
      <c r="AM93" s="6">
        <v>0</v>
      </c>
      <c r="AN93" s="6"/>
      <c r="AO93" s="6"/>
      <c r="AP93" s="6">
        <v>0</v>
      </c>
      <c r="AQ93" s="6">
        <v>28645.59</v>
      </c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>
        <v>11356953.65</v>
      </c>
      <c r="BC93" s="6"/>
    </row>
    <row r="94" spans="1:55">
      <c r="B94" s="2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</row>
    <row r="95" spans="1:55">
      <c r="A95" s="8" t="s">
        <v>13</v>
      </c>
      <c r="B95" s="2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</row>
    <row r="96" spans="1:55">
      <c r="B96" t="s">
        <v>14</v>
      </c>
      <c r="C96" s="6">
        <v>1086178</v>
      </c>
      <c r="D96" s="6">
        <v>12510</v>
      </c>
      <c r="E96" s="6">
        <v>1620</v>
      </c>
      <c r="F96" s="6">
        <v>37404</v>
      </c>
      <c r="G96" s="6">
        <v>69561</v>
      </c>
      <c r="H96" s="6">
        <v>30921</v>
      </c>
      <c r="I96" s="6">
        <v>7553</v>
      </c>
      <c r="J96" s="6">
        <v>2705</v>
      </c>
      <c r="K96" s="6">
        <v>12743</v>
      </c>
      <c r="L96" s="6">
        <v>179017</v>
      </c>
      <c r="M96" s="6">
        <v>63484</v>
      </c>
      <c r="N96" s="6">
        <v>92004</v>
      </c>
      <c r="O96" s="6">
        <v>19052</v>
      </c>
      <c r="P96" s="6">
        <v>24962</v>
      </c>
      <c r="Q96" s="6">
        <v>31547</v>
      </c>
      <c r="R96" s="6">
        <v>22581</v>
      </c>
      <c r="S96" s="6">
        <v>3745</v>
      </c>
      <c r="T96" s="6">
        <v>48230</v>
      </c>
      <c r="U96" s="6">
        <v>11946</v>
      </c>
      <c r="V96" s="6">
        <v>23128</v>
      </c>
      <c r="W96" s="6">
        <v>2680</v>
      </c>
      <c r="X96" s="6">
        <v>1280</v>
      </c>
      <c r="Y96" s="6">
        <v>5656</v>
      </c>
      <c r="Z96" s="6">
        <v>1477590</v>
      </c>
      <c r="AA96" s="6">
        <v>371749</v>
      </c>
      <c r="AB96" s="6">
        <v>23506</v>
      </c>
      <c r="AC96" s="6">
        <v>28423</v>
      </c>
      <c r="AD96" s="6">
        <v>11371</v>
      </c>
      <c r="AE96" s="6">
        <v>14773</v>
      </c>
      <c r="AF96" s="6">
        <v>168224</v>
      </c>
      <c r="AG96" s="6">
        <v>44067</v>
      </c>
      <c r="AH96" s="6">
        <v>45039</v>
      </c>
      <c r="AI96" s="6">
        <v>59172</v>
      </c>
      <c r="AJ96" s="6">
        <v>10083</v>
      </c>
      <c r="AK96" s="6">
        <v>27852</v>
      </c>
      <c r="AL96" s="6">
        <v>5952</v>
      </c>
      <c r="AM96" s="6">
        <v>78368</v>
      </c>
      <c r="AN96" s="6">
        <v>13021</v>
      </c>
      <c r="AO96" s="6">
        <v>62880</v>
      </c>
      <c r="AP96" s="6">
        <v>11775</v>
      </c>
      <c r="AQ96" s="6">
        <v>34142</v>
      </c>
      <c r="AR96" s="6">
        <v>4418</v>
      </c>
      <c r="AS96" s="6">
        <v>6074</v>
      </c>
      <c r="AT96" s="6">
        <v>2973</v>
      </c>
      <c r="AU96" s="6">
        <v>57373</v>
      </c>
      <c r="AV96" s="6">
        <v>8553</v>
      </c>
      <c r="AW96" s="6">
        <v>795394</v>
      </c>
      <c r="AX96" s="6">
        <v>15675</v>
      </c>
      <c r="AY96" s="6">
        <v>26253</v>
      </c>
      <c r="AZ96" s="6">
        <v>4388</v>
      </c>
      <c r="BA96" s="6">
        <v>24829</v>
      </c>
      <c r="BB96" s="6">
        <v>163411</v>
      </c>
      <c r="BC96" s="6">
        <v>115328</v>
      </c>
    </row>
    <row r="97" spans="1:55">
      <c r="B97" t="s">
        <v>15</v>
      </c>
      <c r="C97" s="6">
        <v>27034535870.480499</v>
      </c>
      <c r="D97" s="6">
        <v>271104830.44999999</v>
      </c>
      <c r="E97" s="6">
        <v>28522759.170000002</v>
      </c>
      <c r="F97" s="6">
        <v>953862086</v>
      </c>
      <c r="G97" s="6">
        <v>1502712382</v>
      </c>
      <c r="H97" s="6">
        <v>485819444.00999999</v>
      </c>
      <c r="I97" s="6">
        <v>148992172.16</v>
      </c>
      <c r="J97" s="6">
        <v>31457252</v>
      </c>
      <c r="K97" s="6">
        <v>246117376</v>
      </c>
      <c r="L97" s="6">
        <v>3594149979</v>
      </c>
      <c r="M97" s="6">
        <v>1252301419.01</v>
      </c>
      <c r="N97" s="6">
        <v>2162811439.3600001</v>
      </c>
      <c r="O97" s="6">
        <v>314551992.36000001</v>
      </c>
      <c r="P97" s="6">
        <v>629085520.64999998</v>
      </c>
      <c r="Q97" s="6">
        <v>565569080.75999999</v>
      </c>
      <c r="R97" s="6">
        <v>602119699.61000001</v>
      </c>
      <c r="S97" s="6">
        <v>68838291.430000007</v>
      </c>
      <c r="T97" s="6">
        <v>838624757.69000006</v>
      </c>
      <c r="U97" s="6">
        <v>259911886.53</v>
      </c>
      <c r="V97" s="6">
        <v>505510926</v>
      </c>
      <c r="W97" s="6">
        <v>73308995.290000007</v>
      </c>
      <c r="X97" s="6">
        <v>19016326</v>
      </c>
      <c r="Y97" s="6">
        <v>139172811.49000001</v>
      </c>
      <c r="Z97" s="6">
        <v>38347150672.719498</v>
      </c>
      <c r="AA97" s="6">
        <v>7298068533.5</v>
      </c>
      <c r="AB97" s="6">
        <v>307008084.56</v>
      </c>
      <c r="AC97" s="6">
        <v>664341137.20000005</v>
      </c>
      <c r="AD97" s="6">
        <v>232977721.50999999</v>
      </c>
      <c r="AE97" s="6">
        <v>295018733.26999998</v>
      </c>
      <c r="AF97" s="6">
        <v>3231684900.1933999</v>
      </c>
      <c r="AG97" s="6">
        <v>969441530.51999998</v>
      </c>
      <c r="AH97" s="6">
        <v>829117234.69000006</v>
      </c>
      <c r="AI97" s="6">
        <v>1290753216.6400001</v>
      </c>
      <c r="AJ97" s="6">
        <v>287819884.76999998</v>
      </c>
      <c r="AK97" s="6">
        <v>534285847.88999999</v>
      </c>
      <c r="AL97" s="6">
        <v>112840271.22</v>
      </c>
      <c r="AM97" s="6">
        <v>1683038599.1500001</v>
      </c>
      <c r="AN97" s="6">
        <v>263703615.56999999</v>
      </c>
      <c r="AO97" s="6">
        <v>1097433066.9100001</v>
      </c>
      <c r="AP97" s="6">
        <v>180324917</v>
      </c>
      <c r="AQ97" s="6">
        <v>596581098.65999997</v>
      </c>
      <c r="AR97" s="6">
        <v>86756868</v>
      </c>
      <c r="AS97" s="6">
        <v>102355465.76000001</v>
      </c>
      <c r="AT97" s="6">
        <v>80051392.930000007</v>
      </c>
      <c r="AU97" s="6">
        <v>937233022.21000004</v>
      </c>
      <c r="AV97" s="6">
        <v>179401959</v>
      </c>
      <c r="AW97" s="6">
        <v>23728746387</v>
      </c>
      <c r="AX97" s="6">
        <v>150690344</v>
      </c>
      <c r="AY97" s="6">
        <v>384936745</v>
      </c>
      <c r="AZ97" s="6">
        <v>112032060.45</v>
      </c>
      <c r="BA97" s="6">
        <v>435303751.14999998</v>
      </c>
      <c r="BB97" s="6">
        <v>3317730900.8685999</v>
      </c>
      <c r="BC97" s="6">
        <v>2895402762.21</v>
      </c>
    </row>
    <row r="98" spans="1:55">
      <c r="B98" t="s">
        <v>16</v>
      </c>
      <c r="C98" s="6">
        <v>5256976</v>
      </c>
      <c r="D98" s="6">
        <v>47551</v>
      </c>
      <c r="E98" s="6">
        <v>5943</v>
      </c>
      <c r="F98" s="6">
        <v>161749</v>
      </c>
      <c r="G98" s="6">
        <v>340325</v>
      </c>
      <c r="H98" s="6">
        <v>103988</v>
      </c>
      <c r="I98" s="6">
        <v>30827</v>
      </c>
      <c r="J98" s="6">
        <v>7495</v>
      </c>
      <c r="K98" s="6">
        <v>60500</v>
      </c>
      <c r="L98" s="6">
        <v>701130</v>
      </c>
      <c r="M98" s="6">
        <v>253015</v>
      </c>
      <c r="N98" s="6">
        <v>455500</v>
      </c>
      <c r="O98" s="6">
        <v>60706</v>
      </c>
      <c r="P98" s="6">
        <v>100995</v>
      </c>
      <c r="Q98" s="6">
        <v>125452</v>
      </c>
      <c r="R98" s="6">
        <v>111290</v>
      </c>
      <c r="S98" s="6">
        <v>15109</v>
      </c>
      <c r="T98" s="6">
        <v>156061</v>
      </c>
      <c r="U98" s="6">
        <v>63564</v>
      </c>
      <c r="V98" s="6">
        <v>109468</v>
      </c>
      <c r="W98" s="6">
        <v>15027</v>
      </c>
      <c r="X98" s="6">
        <v>4353</v>
      </c>
      <c r="Y98" s="6">
        <v>26275</v>
      </c>
      <c r="Z98" s="6">
        <v>6654979</v>
      </c>
      <c r="AA98" s="6">
        <v>1448806</v>
      </c>
      <c r="AB98" s="6">
        <v>71721</v>
      </c>
      <c r="AC98" s="6">
        <v>113531</v>
      </c>
      <c r="AD98" s="6">
        <v>42180</v>
      </c>
      <c r="AE98" s="6">
        <v>48652</v>
      </c>
      <c r="AF98" s="6">
        <v>673584</v>
      </c>
      <c r="AG98" s="6">
        <v>189055</v>
      </c>
      <c r="AH98" s="6">
        <v>180898</v>
      </c>
      <c r="AI98" s="6">
        <v>264231</v>
      </c>
      <c r="AJ98" s="6">
        <v>51929</v>
      </c>
      <c r="AK98" s="6">
        <v>100544</v>
      </c>
      <c r="AL98" s="6">
        <v>21676</v>
      </c>
      <c r="AM98" s="6">
        <v>389078</v>
      </c>
      <c r="AN98" s="6">
        <v>51685</v>
      </c>
      <c r="AO98" s="6">
        <v>229662</v>
      </c>
      <c r="AP98" s="6">
        <v>36190</v>
      </c>
      <c r="AQ98" s="6">
        <v>112797</v>
      </c>
      <c r="AR98" s="6">
        <v>15373</v>
      </c>
      <c r="AS98" s="6">
        <v>23290</v>
      </c>
      <c r="AT98" s="6">
        <v>20922</v>
      </c>
      <c r="AU98" s="6">
        <v>174301</v>
      </c>
      <c r="AV98" s="6">
        <v>39040</v>
      </c>
      <c r="AW98" s="6">
        <v>4343380</v>
      </c>
      <c r="AX98" s="6">
        <v>37505</v>
      </c>
      <c r="AY98" s="6">
        <v>81934</v>
      </c>
      <c r="AZ98" s="6">
        <v>19855</v>
      </c>
      <c r="BA98" s="6">
        <v>78705</v>
      </c>
      <c r="BB98" s="6">
        <v>678505</v>
      </c>
      <c r="BC98" s="6">
        <v>533906</v>
      </c>
    </row>
    <row r="99" spans="1:55">
      <c r="B99" s="9" t="s">
        <v>185</v>
      </c>
      <c r="C99" s="6">
        <v>51137</v>
      </c>
      <c r="D99" s="6">
        <v>2171</v>
      </c>
      <c r="E99" s="6">
        <v>92</v>
      </c>
      <c r="F99" s="6">
        <v>1234</v>
      </c>
      <c r="G99" s="6">
        <v>1518</v>
      </c>
      <c r="H99" s="6">
        <v>1663</v>
      </c>
      <c r="I99" s="6">
        <v>161</v>
      </c>
      <c r="J99" s="6">
        <v>39</v>
      </c>
      <c r="K99" s="6">
        <v>174</v>
      </c>
      <c r="L99" s="6">
        <v>4089</v>
      </c>
      <c r="M99" s="6">
        <v>3288</v>
      </c>
      <c r="N99" s="6">
        <v>4721</v>
      </c>
      <c r="O99" s="6">
        <v>403</v>
      </c>
      <c r="P99" s="6">
        <v>454</v>
      </c>
      <c r="Q99" s="6">
        <v>1650</v>
      </c>
      <c r="R99" s="6">
        <v>288</v>
      </c>
      <c r="S99" s="6">
        <v>83</v>
      </c>
      <c r="T99" s="6">
        <v>2270</v>
      </c>
      <c r="U99" s="6">
        <v>700</v>
      </c>
      <c r="V99" s="6">
        <v>1690</v>
      </c>
      <c r="W99" s="6">
        <v>97</v>
      </c>
      <c r="X99" s="6">
        <v>21</v>
      </c>
      <c r="Y99" s="6">
        <v>73</v>
      </c>
      <c r="Z99" s="6">
        <v>125229</v>
      </c>
      <c r="AA99" s="6">
        <v>12914</v>
      </c>
      <c r="AB99" s="6">
        <v>1813</v>
      </c>
      <c r="AC99" s="6">
        <v>694</v>
      </c>
      <c r="AD99" s="6">
        <v>246</v>
      </c>
      <c r="AE99" s="6">
        <v>395</v>
      </c>
      <c r="AF99" s="6">
        <v>3122</v>
      </c>
      <c r="AG99" s="6">
        <v>2931</v>
      </c>
      <c r="AH99" s="6">
        <v>1029</v>
      </c>
      <c r="AI99" s="6">
        <v>4649</v>
      </c>
      <c r="AJ99" s="6">
        <v>323</v>
      </c>
      <c r="AK99" s="6">
        <v>678</v>
      </c>
      <c r="AL99" s="6">
        <v>370</v>
      </c>
      <c r="AM99" s="6">
        <v>2081</v>
      </c>
      <c r="AN99" s="6">
        <v>225</v>
      </c>
      <c r="AO99" s="6">
        <v>2386</v>
      </c>
      <c r="AP99" s="6">
        <v>510</v>
      </c>
      <c r="AQ99" s="6">
        <v>739</v>
      </c>
      <c r="AR99" s="6">
        <v>83</v>
      </c>
      <c r="AS99" s="6">
        <v>115</v>
      </c>
      <c r="AT99" s="6">
        <v>714</v>
      </c>
      <c r="AU99" s="6">
        <v>1271</v>
      </c>
      <c r="AV99" s="6">
        <v>148</v>
      </c>
      <c r="AW99" s="6">
        <v>29391</v>
      </c>
      <c r="AX99" s="6">
        <v>308</v>
      </c>
      <c r="AY99" s="6">
        <v>498</v>
      </c>
      <c r="AZ99" s="6">
        <v>239</v>
      </c>
      <c r="BA99" s="6">
        <v>605</v>
      </c>
      <c r="BB99" s="6">
        <v>8114</v>
      </c>
      <c r="BC99" s="6">
        <v>2164</v>
      </c>
    </row>
    <row r="100" spans="1:55"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</row>
    <row r="101" spans="1:55"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</row>
    <row r="102" spans="1:55">
      <c r="A102" s="68"/>
      <c r="B102" s="68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</row>
    <row r="103" spans="1:55"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</row>
    <row r="104" spans="1:55">
      <c r="B104" s="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</row>
    <row r="105" spans="1:55">
      <c r="A105" s="18" t="s">
        <v>187</v>
      </c>
    </row>
    <row r="107" spans="1:55">
      <c r="A107" t="s">
        <v>188</v>
      </c>
      <c r="C107" s="17">
        <v>280029797.35999995</v>
      </c>
      <c r="D107" s="17">
        <v>14472131.789999999</v>
      </c>
      <c r="E107" s="17">
        <v>1333260.7799999998</v>
      </c>
      <c r="F107" s="17">
        <v>14325713.039999999</v>
      </c>
      <c r="G107" s="17">
        <v>23481258.490000002</v>
      </c>
      <c r="H107" s="17">
        <v>11036705.549999999</v>
      </c>
      <c r="I107" s="17">
        <v>3127271.6800000006</v>
      </c>
      <c r="J107" s="17">
        <v>901952.54</v>
      </c>
      <c r="K107" s="17">
        <v>4533418.59</v>
      </c>
      <c r="L107" s="17">
        <v>52948563.310000002</v>
      </c>
      <c r="M107" s="17">
        <v>17448849.689999998</v>
      </c>
      <c r="N107" s="17">
        <v>30147802.079999998</v>
      </c>
      <c r="O107" s="17">
        <v>6581740.0200000014</v>
      </c>
      <c r="P107" s="17">
        <v>8609863.4700000007</v>
      </c>
      <c r="Q107" s="17">
        <v>8669503.629999999</v>
      </c>
      <c r="R107" s="17">
        <v>7438918.1299999999</v>
      </c>
      <c r="S107" s="17">
        <v>1920340.4799999997</v>
      </c>
      <c r="T107" s="17">
        <v>17035465.280000001</v>
      </c>
      <c r="U107" s="17">
        <v>3918346.9400000004</v>
      </c>
      <c r="V107" s="17">
        <v>8340797.8099999987</v>
      </c>
      <c r="W107" s="17">
        <v>1452278.32</v>
      </c>
      <c r="X107" s="17">
        <v>744507.22999999986</v>
      </c>
      <c r="Y107" s="17">
        <v>1409278.12</v>
      </c>
      <c r="Z107" s="17">
        <v>643574939</v>
      </c>
      <c r="AA107" s="17">
        <v>107226007.91500001</v>
      </c>
      <c r="AB107" s="17">
        <v>9106744.2199999988</v>
      </c>
      <c r="AC107" s="17">
        <v>8438504.1999999993</v>
      </c>
      <c r="AD107" s="17">
        <v>3188052.5199999996</v>
      </c>
      <c r="AE107" s="17">
        <v>6757482.0999999996</v>
      </c>
      <c r="AF107" s="17">
        <v>47225902.199999996</v>
      </c>
      <c r="AG107" s="17">
        <v>12706431.770000003</v>
      </c>
      <c r="AH107" s="17">
        <v>15079727.460000003</v>
      </c>
      <c r="AI107" s="17">
        <v>21894508.27</v>
      </c>
      <c r="AJ107" s="17">
        <v>3825385.0199999996</v>
      </c>
      <c r="AK107" s="17">
        <v>9298073.0840000007</v>
      </c>
      <c r="AL107" s="17">
        <v>3825875.1090000002</v>
      </c>
      <c r="AM107" s="17">
        <v>21439117.586000003</v>
      </c>
      <c r="AN107" s="17">
        <v>4142957.6000000006</v>
      </c>
      <c r="AO107" s="17">
        <v>17290033.82</v>
      </c>
      <c r="AP107" s="17">
        <v>4073876.4299999997</v>
      </c>
      <c r="AQ107" s="17">
        <v>12775970.760000002</v>
      </c>
      <c r="AR107" s="17">
        <v>1727396.0999999999</v>
      </c>
      <c r="AS107" s="17">
        <v>2929823.62</v>
      </c>
      <c r="AT107" s="17">
        <v>1617457.56</v>
      </c>
      <c r="AU107" s="17">
        <v>20027875.639999997</v>
      </c>
      <c r="AV107" s="17">
        <v>3231948.5599999996</v>
      </c>
      <c r="AW107" s="17">
        <v>301886322.55000001</v>
      </c>
      <c r="AX107" s="17">
        <v>3809359.3500000006</v>
      </c>
      <c r="AY107" s="17">
        <v>8058891</v>
      </c>
      <c r="AZ107" s="17">
        <v>2125192.8000000003</v>
      </c>
      <c r="BA107" s="17">
        <v>7401450.6400000006</v>
      </c>
      <c r="BB107" s="17">
        <v>44511907.039999999</v>
      </c>
      <c r="BC107" s="17">
        <v>34830864.659999996</v>
      </c>
    </row>
    <row r="108" spans="1:55"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</row>
    <row r="109" spans="1:55">
      <c r="A109" t="s">
        <v>189</v>
      </c>
    </row>
    <row r="110" spans="1:55">
      <c r="B110" t="s">
        <v>190</v>
      </c>
      <c r="C110" s="19">
        <v>6.498000000000001E-2</v>
      </c>
      <c r="D110" s="19">
        <v>6.498000000000001E-2</v>
      </c>
      <c r="E110" s="19">
        <v>6.498000000000001E-2</v>
      </c>
      <c r="F110" s="19">
        <v>6.498000000000001E-2</v>
      </c>
      <c r="G110" s="19">
        <v>6.498000000000001E-2</v>
      </c>
      <c r="H110" s="19">
        <v>6.498000000000001E-2</v>
      </c>
      <c r="I110" s="19">
        <v>6.498000000000001E-2</v>
      </c>
      <c r="J110" s="19">
        <v>6.498000000000001E-2</v>
      </c>
      <c r="K110" s="19">
        <v>6.498000000000001E-2</v>
      </c>
      <c r="L110" s="19">
        <v>6.498000000000001E-2</v>
      </c>
      <c r="M110" s="19">
        <v>6.498000000000001E-2</v>
      </c>
      <c r="N110" s="19">
        <v>6.498000000000001E-2</v>
      </c>
      <c r="O110" s="19">
        <v>6.498000000000001E-2</v>
      </c>
      <c r="P110" s="19">
        <v>6.498000000000001E-2</v>
      </c>
      <c r="Q110" s="19">
        <v>6.498000000000001E-2</v>
      </c>
      <c r="R110" s="19">
        <v>6.498000000000001E-2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</row>
    <row r="111" spans="1:55">
      <c r="B111" t="s">
        <v>191</v>
      </c>
      <c r="C111" s="19">
        <v>4.5900000000000003E-2</v>
      </c>
      <c r="D111" s="19">
        <v>4.5900000000000003E-2</v>
      </c>
      <c r="E111" s="19">
        <v>4.5900000000000003E-2</v>
      </c>
      <c r="F111" s="19">
        <v>4.5900000000000003E-2</v>
      </c>
      <c r="G111" s="19"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v>4.5900000000000003E-2</v>
      </c>
      <c r="O111" s="19">
        <v>4.5900000000000003E-2</v>
      </c>
      <c r="P111" s="19">
        <v>4.5900000000000003E-2</v>
      </c>
      <c r="Q111" s="19">
        <v>4.5900000000000003E-2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</row>
    <row r="112" spans="1:55">
      <c r="B112" t="s">
        <v>192</v>
      </c>
      <c r="C112" s="22">
        <v>209.03042514446201</v>
      </c>
      <c r="D112" s="22">
        <v>209.03042514446201</v>
      </c>
      <c r="E112" s="22">
        <v>209.03042514446201</v>
      </c>
      <c r="F112" s="22">
        <v>209.03042514446201</v>
      </c>
      <c r="G112" s="22">
        <v>209.03042514446201</v>
      </c>
      <c r="H112" s="22">
        <v>209.03042514446201</v>
      </c>
      <c r="I112" s="22">
        <v>209.03042514446201</v>
      </c>
      <c r="J112" s="22">
        <v>209.03042514446201</v>
      </c>
      <c r="K112" s="22">
        <v>209.03042514446201</v>
      </c>
      <c r="L112" s="22">
        <v>209.03042514446201</v>
      </c>
      <c r="M112" s="22">
        <v>209.03042514446201</v>
      </c>
      <c r="N112" s="22">
        <v>209.03042514446201</v>
      </c>
      <c r="O112" s="22">
        <v>209.03042514446201</v>
      </c>
      <c r="P112" s="22">
        <v>209.03042514446201</v>
      </c>
      <c r="Q112" s="22">
        <v>209.03042514446201</v>
      </c>
      <c r="R112" s="22">
        <v>209.03042514446201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</row>
    <row r="113" spans="1:55">
      <c r="B113" t="s">
        <v>193</v>
      </c>
      <c r="C113" s="33">
        <v>22.779322766231168</v>
      </c>
      <c r="D113" s="33">
        <v>22.779322766231168</v>
      </c>
      <c r="E113" s="33">
        <v>22.779322766231168</v>
      </c>
      <c r="F113" s="33">
        <v>22.779322766231168</v>
      </c>
      <c r="G113" s="33">
        <v>22.779322766231168</v>
      </c>
      <c r="H113" s="33">
        <v>22.779322766231168</v>
      </c>
      <c r="I113" s="33">
        <v>22.779322766231168</v>
      </c>
      <c r="J113" s="33">
        <v>22.779322766231168</v>
      </c>
      <c r="K113" s="33">
        <v>22.779322766231168</v>
      </c>
      <c r="L113" s="33">
        <v>22.779322766231168</v>
      </c>
      <c r="M113" s="33">
        <v>22.779322766231168</v>
      </c>
      <c r="N113" s="33">
        <v>22.779322766231168</v>
      </c>
      <c r="O113" s="33">
        <v>22.779322766231168</v>
      </c>
      <c r="P113" s="33">
        <v>22.779322766231168</v>
      </c>
      <c r="Q113" s="33">
        <v>22.779322766231168</v>
      </c>
      <c r="R113" s="33">
        <v>22.779322766231168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</row>
    <row r="114" spans="1:55">
      <c r="B114" t="s">
        <v>194</v>
      </c>
      <c r="C114" s="6">
        <v>498370758.05000001</v>
      </c>
      <c r="D114" s="6">
        <v>16875000</v>
      </c>
      <c r="E114" s="6">
        <v>759753.27</v>
      </c>
      <c r="F114" s="6">
        <v>13635050</v>
      </c>
      <c r="G114" s="6">
        <v>26469678.210000001</v>
      </c>
      <c r="H114" s="6">
        <v>18302000</v>
      </c>
      <c r="I114" s="6">
        <v>2655042.79</v>
      </c>
      <c r="J114" s="6">
        <v>156474.71</v>
      </c>
      <c r="K114" s="6">
        <v>3517983.69</v>
      </c>
      <c r="L114" s="6">
        <v>46484817.740000002</v>
      </c>
      <c r="M114" s="6">
        <v>19381209.920000002</v>
      </c>
      <c r="N114" s="6">
        <v>21292797.09</v>
      </c>
      <c r="O114" s="6">
        <v>5920812.6699999999</v>
      </c>
      <c r="P114" s="6">
        <v>9091286</v>
      </c>
      <c r="Q114" s="6">
        <v>9875531.6600000001</v>
      </c>
      <c r="R114" s="6">
        <v>9385546.4900000002</v>
      </c>
      <c r="S114" s="6">
        <v>458248.61</v>
      </c>
      <c r="T114" s="6">
        <v>15257112.199999999</v>
      </c>
      <c r="U114" s="6">
        <v>2892497.93</v>
      </c>
      <c r="V114" s="6">
        <v>7396130</v>
      </c>
      <c r="W114" s="6">
        <v>233420.9</v>
      </c>
      <c r="X114" s="6">
        <v>119198.59</v>
      </c>
      <c r="Y114" s="6">
        <v>510733.24</v>
      </c>
      <c r="Z114" s="6">
        <v>1129659608</v>
      </c>
      <c r="AA114" s="6">
        <v>167962686.28</v>
      </c>
      <c r="AB114" s="6">
        <v>34290031</v>
      </c>
      <c r="AC114" s="6">
        <v>4390546.76</v>
      </c>
      <c r="AD114" s="6">
        <v>4462403.5199999996</v>
      </c>
      <c r="AE114" s="6">
        <v>5227460.34</v>
      </c>
      <c r="AF114" s="6">
        <v>47406387.340000004</v>
      </c>
      <c r="AG114" s="6">
        <v>11916703.130000001</v>
      </c>
      <c r="AH114" s="6">
        <v>29143748</v>
      </c>
      <c r="AI114" s="6">
        <v>15877220.449999999</v>
      </c>
      <c r="AJ114" s="6">
        <v>3614976.09</v>
      </c>
      <c r="AK114" s="6">
        <v>9769125.2599999998</v>
      </c>
      <c r="AL114" s="6">
        <v>2483700.79</v>
      </c>
      <c r="AM114" s="6">
        <v>45693884</v>
      </c>
      <c r="AN114" s="6">
        <v>2931342.12</v>
      </c>
      <c r="AO114" s="6">
        <v>13713721.289999999</v>
      </c>
      <c r="AP114" s="6">
        <v>2370695.85</v>
      </c>
      <c r="AQ114" s="6">
        <v>10040770.199999999</v>
      </c>
      <c r="AR114" s="6">
        <v>863099.49</v>
      </c>
      <c r="AS114" s="6">
        <v>903450</v>
      </c>
      <c r="AT114" s="6">
        <v>571673.42000000004</v>
      </c>
      <c r="AU114" s="6">
        <v>16218602</v>
      </c>
      <c r="AV114" s="6">
        <v>2463127.3199999998</v>
      </c>
      <c r="AW114" s="6">
        <v>748695819.09000003</v>
      </c>
      <c r="AX114" s="6">
        <v>4800946.6900000004</v>
      </c>
      <c r="AY114" s="6">
        <v>7123687.4199999999</v>
      </c>
      <c r="AZ114" s="6">
        <v>954859.29</v>
      </c>
      <c r="BA114" s="6">
        <v>8699003</v>
      </c>
      <c r="BB114" s="6">
        <v>50015009.479999997</v>
      </c>
      <c r="BC114" s="6">
        <v>38036073.490000002</v>
      </c>
    </row>
    <row r="115" spans="1:55">
      <c r="B115" t="s">
        <v>195</v>
      </c>
      <c r="C115" s="6">
        <v>3198198.41</v>
      </c>
      <c r="D115" s="6"/>
      <c r="E115" s="6"/>
      <c r="F115" s="6"/>
      <c r="G115" s="6"/>
      <c r="H115" s="6"/>
      <c r="I115" s="6"/>
      <c r="J115" s="6">
        <v>0</v>
      </c>
      <c r="K115" s="6"/>
      <c r="L115" s="6"/>
      <c r="M115" s="6"/>
      <c r="N115" s="6">
        <v>253326.91</v>
      </c>
      <c r="O115" s="6"/>
      <c r="P115" s="6"/>
      <c r="Q115" s="6">
        <v>0</v>
      </c>
      <c r="R115" s="6">
        <v>132078</v>
      </c>
      <c r="S115" s="6">
        <v>138696.17000000001</v>
      </c>
      <c r="T115" s="6"/>
      <c r="U115" s="6">
        <v>233299.48</v>
      </c>
      <c r="V115" s="6">
        <v>0</v>
      </c>
      <c r="W115" s="6">
        <v>0</v>
      </c>
      <c r="X115" s="6"/>
      <c r="Y115" s="6">
        <v>58234.12</v>
      </c>
      <c r="Z115" s="6">
        <v>3005740.61</v>
      </c>
      <c r="AA115" s="6">
        <v>1804866.61</v>
      </c>
      <c r="AB115" s="6">
        <v>0</v>
      </c>
      <c r="AC115" s="6"/>
      <c r="AD115" s="6">
        <v>132985.60999999999</v>
      </c>
      <c r="AE115" s="6"/>
      <c r="AF115" s="6"/>
      <c r="AG115" s="6"/>
      <c r="AH115" s="6"/>
      <c r="AI115" s="6">
        <v>302480.33</v>
      </c>
      <c r="AJ115" s="6"/>
      <c r="AK115" s="6"/>
      <c r="AL115" s="6"/>
      <c r="AM115" s="6">
        <v>0</v>
      </c>
      <c r="AN115" s="6"/>
      <c r="AO115" s="6"/>
      <c r="AP115" s="6">
        <v>0</v>
      </c>
      <c r="AQ115" s="6">
        <v>28645.59</v>
      </c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>
        <v>11356953.65</v>
      </c>
      <c r="BC115" s="6"/>
    </row>
    <row r="116" spans="1:55">
      <c r="B116" t="s">
        <v>196</v>
      </c>
      <c r="C116" s="6">
        <v>2368901.8443022524</v>
      </c>
      <c r="D116" s="6">
        <v>80729.874554565919</v>
      </c>
      <c r="E116" s="6">
        <v>3634.6539958234816</v>
      </c>
      <c r="F116" s="6">
        <v>65229.977839717569</v>
      </c>
      <c r="G116" s="6">
        <v>126630.74378625346</v>
      </c>
      <c r="H116" s="6">
        <v>87556.631946528316</v>
      </c>
      <c r="I116" s="6">
        <v>12701.704970293613</v>
      </c>
      <c r="J116" s="6">
        <v>748.57384943775287</v>
      </c>
      <c r="K116" s="6">
        <v>16830.007820960527</v>
      </c>
      <c r="L116" s="6">
        <v>222383.02250915914</v>
      </c>
      <c r="M116" s="6">
        <v>92719.564181173846</v>
      </c>
      <c r="N116" s="6">
        <v>100652.66893783292</v>
      </c>
      <c r="O116" s="6">
        <v>28325.123799122044</v>
      </c>
      <c r="P116" s="6">
        <v>43492.644641166306</v>
      </c>
      <c r="Q116" s="6">
        <v>47244.470048678173</v>
      </c>
      <c r="R116" s="6">
        <v>44268.52446769354</v>
      </c>
      <c r="S116" s="6">
        <v>1528.7364974699524</v>
      </c>
      <c r="T116" s="6">
        <v>72989.911346425914</v>
      </c>
      <c r="U116" s="6">
        <v>12721.585616841254</v>
      </c>
      <c r="V116" s="6">
        <v>35383.030938622913</v>
      </c>
      <c r="W116" s="6">
        <v>1116.6838503948964</v>
      </c>
      <c r="X116" s="6">
        <v>570.2451684611043</v>
      </c>
      <c r="Y116" s="6">
        <v>2164.7524262904576</v>
      </c>
      <c r="Z116" s="6">
        <v>5389903.7262702966</v>
      </c>
      <c r="AA116" s="6">
        <v>794897.7741166983</v>
      </c>
      <c r="AB116" s="6">
        <v>164043.2533986475</v>
      </c>
      <c r="AC116" s="6">
        <v>21004.343061378124</v>
      </c>
      <c r="AD116" s="6">
        <v>20711.903097397979</v>
      </c>
      <c r="AE116" s="6">
        <v>25008.131406647022</v>
      </c>
      <c r="AF116" s="6">
        <v>226791.80462479184</v>
      </c>
      <c r="AG116" s="6">
        <v>57009.419187490552</v>
      </c>
      <c r="AH116" s="6">
        <v>139423.47378310407</v>
      </c>
      <c r="AI116" s="6">
        <v>74509.440954522361</v>
      </c>
      <c r="AJ116" s="6">
        <v>17294.018741538086</v>
      </c>
      <c r="AK116" s="6">
        <v>46735.422622082435</v>
      </c>
      <c r="AL116" s="6">
        <v>11882.006116016371</v>
      </c>
      <c r="AM116" s="6">
        <v>218599.20137664513</v>
      </c>
      <c r="AN116" s="6">
        <v>14023.518911058685</v>
      </c>
      <c r="AO116" s="6">
        <v>65606.340706250659</v>
      </c>
      <c r="AP116" s="6">
        <v>11341.39132311289</v>
      </c>
      <c r="AQ116" s="6">
        <v>47897.929706073017</v>
      </c>
      <c r="AR116" s="6">
        <v>4129.0615440479896</v>
      </c>
      <c r="AS116" s="6">
        <v>4322.0980839302265</v>
      </c>
      <c r="AT116" s="6">
        <v>2734.8813915721289</v>
      </c>
      <c r="AU116" s="6">
        <v>77589.671402099673</v>
      </c>
      <c r="AV116" s="6">
        <v>11783.582788475504</v>
      </c>
      <c r="AW116" s="6">
        <v>3581755.2328689587</v>
      </c>
      <c r="AX116" s="6">
        <v>22967.69327566569</v>
      </c>
      <c r="AY116" s="6">
        <v>34079.667661187515</v>
      </c>
      <c r="AZ116" s="6">
        <v>4568.0397451236668</v>
      </c>
      <c r="BA116" s="6">
        <v>41615.96568532104</v>
      </c>
      <c r="BB116" s="6">
        <v>184939.85171432921</v>
      </c>
      <c r="BC116" s="6">
        <v>181964.29282346374</v>
      </c>
    </row>
    <row r="117" spans="1:55">
      <c r="B117" t="s">
        <v>197</v>
      </c>
      <c r="C117" s="6">
        <v>1373250.3288014939</v>
      </c>
      <c r="D117" s="6">
        <v>43342.854002568034</v>
      </c>
      <c r="E117" s="6">
        <v>1436.0530794544295</v>
      </c>
      <c r="F117" s="6">
        <v>38358.342516380755</v>
      </c>
      <c r="G117" s="6">
        <v>74091.038102979146</v>
      </c>
      <c r="H117" s="6">
        <v>49762.350312134848</v>
      </c>
      <c r="I117" s="6">
        <v>6252.5040637507955</v>
      </c>
      <c r="J117" s="6">
        <v>1348.5088309070707</v>
      </c>
      <c r="K117" s="6">
        <v>6917.9936278266177</v>
      </c>
      <c r="L117" s="6">
        <v>192715.19125841052</v>
      </c>
      <c r="M117" s="6">
        <v>59009.669332332553</v>
      </c>
      <c r="N117" s="6">
        <v>97315.517755826324</v>
      </c>
      <c r="O117" s="6">
        <v>14374.656292991955</v>
      </c>
      <c r="P117" s="6">
        <v>24306.842855844829</v>
      </c>
      <c r="Q117" s="6">
        <v>28306.146984237101</v>
      </c>
      <c r="R117" s="6">
        <v>20452.606207558991</v>
      </c>
      <c r="S117" s="6">
        <v>2441.4535816656812</v>
      </c>
      <c r="T117" s="6">
        <v>46615.081402528769</v>
      </c>
      <c r="U117" s="6">
        <v>10049.74752286173</v>
      </c>
      <c r="V117" s="6">
        <v>31596.501108487824</v>
      </c>
      <c r="W117" s="6">
        <v>1041.5951969407583</v>
      </c>
      <c r="X117" s="6">
        <v>436.60507598097763</v>
      </c>
      <c r="Y117" s="6">
        <v>1589.5536375856348</v>
      </c>
      <c r="Z117" s="6">
        <v>2699236.4485267811</v>
      </c>
      <c r="AA117" s="6">
        <v>481049.44986202981</v>
      </c>
      <c r="AB117" s="6">
        <v>34946.188367018491</v>
      </c>
      <c r="AC117" s="6">
        <v>22437.015809637989</v>
      </c>
      <c r="AD117" s="6">
        <v>8429.0231302411703</v>
      </c>
      <c r="AE117" s="6">
        <v>14287.044735115895</v>
      </c>
      <c r="AF117" s="6">
        <v>150578.3242929749</v>
      </c>
      <c r="AG117" s="6">
        <v>48601.965874115616</v>
      </c>
      <c r="AH117" s="6">
        <v>44826.639917620108</v>
      </c>
      <c r="AI117" s="6">
        <v>69402.256133699979</v>
      </c>
      <c r="AJ117" s="6">
        <v>11776.131048602238</v>
      </c>
      <c r="AK117" s="6">
        <v>31717.446016894599</v>
      </c>
      <c r="AL117" s="6">
        <v>3591.9919543809187</v>
      </c>
      <c r="AM117" s="6">
        <v>97174.260489560242</v>
      </c>
      <c r="AN117" s="6">
        <v>10059.012019471382</v>
      </c>
      <c r="AO117" s="6">
        <v>62505.696760107276</v>
      </c>
      <c r="AP117" s="6">
        <v>7585.3425085342496</v>
      </c>
      <c r="AQ117" s="6">
        <v>42692.585523711823</v>
      </c>
      <c r="AR117" s="6">
        <v>3370.874752998388</v>
      </c>
      <c r="AS117" s="6">
        <v>3448.7623791036604</v>
      </c>
      <c r="AT117" s="6">
        <v>2359.6917310142021</v>
      </c>
      <c r="AU117" s="6">
        <v>58539.664649242448</v>
      </c>
      <c r="AV117" s="6">
        <v>7328.8535755755756</v>
      </c>
      <c r="AW117" s="6">
        <v>1927567.3054612724</v>
      </c>
      <c r="AX117" s="6">
        <v>11249.430625564719</v>
      </c>
      <c r="AY117" s="6">
        <v>15114.231240878982</v>
      </c>
      <c r="AZ117" s="6">
        <v>4009.709260116203</v>
      </c>
      <c r="BA117" s="6">
        <v>22943.00930319386</v>
      </c>
      <c r="BB117" s="6">
        <v>184036.13797208091</v>
      </c>
      <c r="BC117" s="6">
        <v>108567.10869040104</v>
      </c>
    </row>
    <row r="118" spans="1:55">
      <c r="B118" t="s">
        <v>198</v>
      </c>
      <c r="C118" s="6">
        <v>30913959.332526766</v>
      </c>
      <c r="D118" s="6">
        <v>981675.77877788083</v>
      </c>
      <c r="E118" s="6">
        <v>33485.160381607166</v>
      </c>
      <c r="F118" s="6">
        <v>862565.3720636582</v>
      </c>
      <c r="G118" s="6">
        <v>1666723.5423494866</v>
      </c>
      <c r="H118" s="6">
        <v>1121941.3472582463</v>
      </c>
      <c r="I118" s="6">
        <v>142669.3330144033</v>
      </c>
      <c r="J118" s="6">
        <v>28779.342380340502</v>
      </c>
      <c r="K118" s="6">
        <v>160630.82961419312</v>
      </c>
      <c r="L118" s="6">
        <v>4228255.8760962933</v>
      </c>
      <c r="M118" s="6">
        <v>1319323.6057929057</v>
      </c>
      <c r="N118" s="6">
        <v>2123500.9367119917</v>
      </c>
      <c r="O118" s="6">
        <v>327123.80722273042</v>
      </c>
      <c r="P118" s="6">
        <v>548746.6483178885</v>
      </c>
      <c r="Q118" s="6">
        <v>635629.97849444323</v>
      </c>
      <c r="R118" s="6">
        <v>469406.46744442626</v>
      </c>
      <c r="S118" s="6">
        <v>52277.992756015192</v>
      </c>
      <c r="T118" s="6">
        <v>1041953.9454673997</v>
      </c>
      <c r="U118" s="6">
        <v>221620.58586874485</v>
      </c>
      <c r="V118" s="6">
        <v>692163.4602982793</v>
      </c>
      <c r="W118" s="6">
        <v>22767.794469156932</v>
      </c>
      <c r="X118" s="6">
        <v>9645.7332511070908</v>
      </c>
      <c r="Y118" s="6">
        <v>35205.996993184883</v>
      </c>
      <c r="Z118" s="6">
        <v>61497561.581159219</v>
      </c>
      <c r="AA118" s="6">
        <v>10794228.495540721</v>
      </c>
      <c r="AB118" s="6">
        <v>890451.93141547416</v>
      </c>
      <c r="AC118" s="6">
        <v>487391.20110006235</v>
      </c>
      <c r="AD118" s="6">
        <v>195921.72812055919</v>
      </c>
      <c r="AE118" s="6">
        <v>321985.67785052664</v>
      </c>
      <c r="AF118" s="6">
        <v>3356786.9943399839</v>
      </c>
      <c r="AG118" s="6">
        <v>1067273.812226569</v>
      </c>
      <c r="AH118" s="6">
        <v>1071212.0826153774</v>
      </c>
      <c r="AI118" s="6">
        <v>1517138.9088665736</v>
      </c>
      <c r="AJ118" s="6">
        <v>262078.47698710224</v>
      </c>
      <c r="AK118" s="6">
        <v>706029.87239809835</v>
      </c>
      <c r="AL118" s="6">
        <v>86546.919485838473</v>
      </c>
      <c r="AM118" s="6">
        <v>2238511.2260626894</v>
      </c>
      <c r="AN118" s="6">
        <v>223115.09555109451</v>
      </c>
      <c r="AO118" s="6">
        <v>1364880.5297872603</v>
      </c>
      <c r="AP118" s="6">
        <v>169014.05553645769</v>
      </c>
      <c r="AQ118" s="6">
        <v>935327.03315211751</v>
      </c>
      <c r="AR118" s="6">
        <v>74197.723893410992</v>
      </c>
      <c r="AS118" s="6">
        <v>76009.770979416106</v>
      </c>
      <c r="AT118" s="6">
        <v>51784.59556500677</v>
      </c>
      <c r="AU118" s="6">
        <v>1294423.9642526926</v>
      </c>
      <c r="AV118" s="6">
        <v>164124.74175267279</v>
      </c>
      <c r="AW118" s="6">
        <v>43649118.329614058</v>
      </c>
      <c r="AX118" s="6">
        <v>256803.89719399461</v>
      </c>
      <c r="AY118" s="6">
        <v>348251.52009958919</v>
      </c>
      <c r="AZ118" s="6">
        <v>87915.830705404034</v>
      </c>
      <c r="BA118" s="6">
        <v>518520.65361946612</v>
      </c>
      <c r="BB118" s="6">
        <v>4010405.6303453175</v>
      </c>
      <c r="BC118" s="6">
        <v>2438693.6697627148</v>
      </c>
    </row>
    <row r="119" spans="1:55">
      <c r="B119" t="s">
        <v>199</v>
      </c>
      <c r="C119" s="6">
        <v>704199057.61777139</v>
      </c>
      <c r="D119" s="6">
        <v>22361909.416572694</v>
      </c>
      <c r="E119" s="6">
        <v>762769.27621164604</v>
      </c>
      <c r="F119" s="6">
        <v>19648655.017212346</v>
      </c>
      <c r="G119" s="6">
        <v>37966833.533255115</v>
      </c>
      <c r="H119" s="6">
        <v>25557064.073975839</v>
      </c>
      <c r="I119" s="6">
        <v>3249910.7855780129</v>
      </c>
      <c r="J119" s="6">
        <v>655573.92908165185</v>
      </c>
      <c r="K119" s="6">
        <v>3659061.5139891892</v>
      </c>
      <c r="L119" s="6">
        <v>96316805.339811012</v>
      </c>
      <c r="M119" s="6">
        <v>30053298.24946453</v>
      </c>
      <c r="N119" s="6">
        <v>48371913.23175668</v>
      </c>
      <c r="O119" s="6">
        <v>7451658.7892449591</v>
      </c>
      <c r="P119" s="6">
        <v>12500077.018920725</v>
      </c>
      <c r="Q119" s="6">
        <v>14479220.440017499</v>
      </c>
      <c r="R119" s="6">
        <v>10692761.430472968</v>
      </c>
      <c r="S119" s="6">
        <v>1190857.2705599649</v>
      </c>
      <c r="T119" s="6">
        <v>23735005.231349926</v>
      </c>
      <c r="U119" s="6">
        <v>5048366.8571453886</v>
      </c>
      <c r="V119" s="6">
        <v>15767014.869125936</v>
      </c>
      <c r="W119" s="6">
        <v>518634.93888813857</v>
      </c>
      <c r="X119" s="6">
        <v>219723.27104393672</v>
      </c>
      <c r="Y119" s="6">
        <v>801968.76881472243</v>
      </c>
      <c r="Z119" s="6">
        <v>1400872804.5934033</v>
      </c>
      <c r="AA119" s="6">
        <v>245885214.91237196</v>
      </c>
      <c r="AB119" s="6">
        <v>20283891.953527026</v>
      </c>
      <c r="AC119" s="6">
        <v>11102441.483279403</v>
      </c>
      <c r="AD119" s="6">
        <v>4462964.2817760073</v>
      </c>
      <c r="AE119" s="6">
        <v>7334615.6818608763</v>
      </c>
      <c r="AF119" s="6">
        <v>76465334.40155749</v>
      </c>
      <c r="AG119" s="6">
        <v>24311774.648655012</v>
      </c>
      <c r="AH119" s="6">
        <v>24401485.780982368</v>
      </c>
      <c r="AI119" s="6">
        <v>34559396.886279456</v>
      </c>
      <c r="AJ119" s="6">
        <v>5969970.2173714889</v>
      </c>
      <c r="AK119" s="6">
        <v>16082882.345957289</v>
      </c>
      <c r="AL119" s="6">
        <v>1971480.2133909361</v>
      </c>
      <c r="AM119" s="6">
        <v>50991769.734313868</v>
      </c>
      <c r="AN119" s="6">
        <v>5082410.7755768895</v>
      </c>
      <c r="AO119" s="6">
        <v>31091054.125368599</v>
      </c>
      <c r="AP119" s="6">
        <v>3850025.7230946897</v>
      </c>
      <c r="AQ119" s="6">
        <v>21306116.380153485</v>
      </c>
      <c r="AR119" s="6">
        <v>1690173.9010877113</v>
      </c>
      <c r="AS119" s="6">
        <v>1731451.1065274305</v>
      </c>
      <c r="AT119" s="6">
        <v>1179618.0166940324</v>
      </c>
      <c r="AU119" s="6">
        <v>29486101.278056562</v>
      </c>
      <c r="AV119" s="6">
        <v>3738650.4663084703</v>
      </c>
      <c r="AW119" s="6">
        <v>994297354.89169574</v>
      </c>
      <c r="AX119" s="17">
        <v>5849818.8618080495</v>
      </c>
      <c r="AY119" s="6">
        <v>7932933.780179183</v>
      </c>
      <c r="AZ119" s="6">
        <v>2002663.0838997352</v>
      </c>
      <c r="BA119" s="6">
        <v>11811549.329754971</v>
      </c>
      <c r="BB119" s="6">
        <v>91354324.277146757</v>
      </c>
      <c r="BC119" s="6">
        <v>55551790.231489643</v>
      </c>
    </row>
    <row r="121" spans="1:55">
      <c r="A121" t="s">
        <v>200</v>
      </c>
      <c r="C121" s="17">
        <v>984228854.9777714</v>
      </c>
      <c r="D121" s="17">
        <v>36834041.206572697</v>
      </c>
      <c r="E121" s="17">
        <v>2096030.0562116457</v>
      </c>
      <c r="F121" s="17">
        <v>33974368.057212345</v>
      </c>
      <c r="G121" s="17">
        <v>61448092.023255117</v>
      </c>
      <c r="H121" s="17">
        <v>36593769.623975836</v>
      </c>
      <c r="I121" s="17">
        <v>6377182.465578014</v>
      </c>
      <c r="J121" s="17">
        <v>1557526.4690816519</v>
      </c>
      <c r="K121" s="17">
        <v>8192480.1039891895</v>
      </c>
      <c r="L121" s="17">
        <v>149265368.64981103</v>
      </c>
      <c r="M121" s="17">
        <v>47502147.939464524</v>
      </c>
      <c r="N121" s="17">
        <v>78519715.31175667</v>
      </c>
      <c r="O121" s="17">
        <v>14033398.809244961</v>
      </c>
      <c r="P121" s="17">
        <v>21109940.488920726</v>
      </c>
      <c r="Q121" s="17">
        <v>23148724.070017498</v>
      </c>
      <c r="R121" s="17">
        <v>18131679.560472969</v>
      </c>
      <c r="S121" s="17">
        <v>3111197.7505599647</v>
      </c>
      <c r="T121" s="17">
        <v>40770470.511349931</v>
      </c>
      <c r="U121" s="17">
        <v>8966713.797145389</v>
      </c>
      <c r="V121" s="17">
        <v>24107812.679125935</v>
      </c>
      <c r="W121" s="17">
        <v>1970913.2588881387</v>
      </c>
      <c r="X121" s="17">
        <v>964230.50104393659</v>
      </c>
      <c r="Y121" s="17">
        <v>2211246.8888147227</v>
      </c>
      <c r="Z121" s="17">
        <v>2044447743.5934033</v>
      </c>
      <c r="AA121" s="17">
        <v>353111222.82737195</v>
      </c>
      <c r="AB121" s="17">
        <v>29390636.173527025</v>
      </c>
      <c r="AC121" s="17">
        <v>19540945.683279403</v>
      </c>
      <c r="AD121" s="17">
        <v>7651016.8017760068</v>
      </c>
      <c r="AE121" s="17">
        <v>14092097.781860877</v>
      </c>
      <c r="AF121" s="17">
        <v>123691236.60155749</v>
      </c>
      <c r="AG121" s="17">
        <v>37018206.418655016</v>
      </c>
      <c r="AH121" s="17">
        <v>39481213.240982369</v>
      </c>
      <c r="AI121" s="17">
        <v>56453905.15627946</v>
      </c>
      <c r="AJ121" s="17">
        <v>9795355.2373714894</v>
      </c>
      <c r="AK121" s="17">
        <v>25380955.429957289</v>
      </c>
      <c r="AL121" s="17">
        <v>5797355.3223909363</v>
      </c>
      <c r="AM121" s="17">
        <v>72430887.320313871</v>
      </c>
      <c r="AN121" s="17">
        <v>9225368.375576891</v>
      </c>
      <c r="AO121" s="17">
        <v>48381087.945368603</v>
      </c>
      <c r="AP121" s="17">
        <v>7923902.1530946894</v>
      </c>
      <c r="AQ121" s="17">
        <v>34082087.140153483</v>
      </c>
      <c r="AR121" s="17">
        <v>3417570.0010877112</v>
      </c>
      <c r="AS121" s="17">
        <v>4661274.7265274301</v>
      </c>
      <c r="AT121" s="17">
        <v>2797075.5766940322</v>
      </c>
      <c r="AU121" s="17">
        <v>49513976.9180566</v>
      </c>
      <c r="AV121" s="17">
        <v>6970599.0263084695</v>
      </c>
      <c r="AW121" s="17">
        <v>1296183677.4416957</v>
      </c>
      <c r="AX121" s="17">
        <v>9659178.2118080501</v>
      </c>
      <c r="AY121" s="17">
        <v>15991824.780179184</v>
      </c>
      <c r="AZ121" s="17">
        <v>4127855.8838997353</v>
      </c>
      <c r="BA121" s="17">
        <v>19212999.969754972</v>
      </c>
      <c r="BB121" s="17">
        <v>135866231.31714675</v>
      </c>
      <c r="BC121" s="17">
        <v>90382654.89148964</v>
      </c>
    </row>
    <row r="123" spans="1:55">
      <c r="A123" s="68"/>
      <c r="B123" s="68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</row>
    <row r="125" spans="1:55">
      <c r="A125" s="18" t="s">
        <v>202</v>
      </c>
    </row>
    <row r="127" spans="1:55">
      <c r="B127" s="23" t="s">
        <v>203</v>
      </c>
    </row>
    <row r="128" spans="1:55">
      <c r="B128" t="s">
        <v>14</v>
      </c>
      <c r="C128" s="6">
        <v>1086178</v>
      </c>
      <c r="D128" s="6">
        <v>12510</v>
      </c>
      <c r="E128" s="6">
        <v>1620</v>
      </c>
      <c r="F128" s="6">
        <v>37404</v>
      </c>
      <c r="G128" s="6">
        <v>69561</v>
      </c>
      <c r="H128" s="6">
        <v>30921</v>
      </c>
      <c r="I128" s="6">
        <v>7553</v>
      </c>
      <c r="J128" s="6">
        <v>2705</v>
      </c>
      <c r="K128" s="6">
        <v>12743</v>
      </c>
      <c r="L128" s="6">
        <v>179017</v>
      </c>
      <c r="M128" s="6">
        <v>63484</v>
      </c>
      <c r="N128" s="6">
        <v>92004</v>
      </c>
      <c r="O128" s="6">
        <v>19052</v>
      </c>
      <c r="P128" s="6">
        <v>24962</v>
      </c>
      <c r="Q128" s="6">
        <v>31547</v>
      </c>
      <c r="R128" s="6">
        <v>22581</v>
      </c>
      <c r="S128" s="6">
        <v>3745</v>
      </c>
      <c r="T128" s="6">
        <v>48230</v>
      </c>
      <c r="U128" s="6">
        <v>11946</v>
      </c>
      <c r="V128" s="6">
        <v>23128</v>
      </c>
      <c r="W128" s="6">
        <v>2680</v>
      </c>
      <c r="X128" s="6">
        <v>1280</v>
      </c>
      <c r="Y128" s="6">
        <v>5656</v>
      </c>
      <c r="Z128" s="6">
        <v>1477590</v>
      </c>
      <c r="AA128" s="6">
        <v>371749</v>
      </c>
      <c r="AB128" s="6">
        <v>23506</v>
      </c>
      <c r="AC128" s="6">
        <v>28423</v>
      </c>
      <c r="AD128" s="6">
        <v>11371</v>
      </c>
      <c r="AE128" s="6">
        <v>14773</v>
      </c>
      <c r="AF128" s="6">
        <v>168224</v>
      </c>
      <c r="AG128" s="6">
        <v>44067</v>
      </c>
      <c r="AH128" s="6">
        <v>45039</v>
      </c>
      <c r="AI128" s="6">
        <v>59172</v>
      </c>
      <c r="AJ128" s="6">
        <v>10083</v>
      </c>
      <c r="AK128" s="6">
        <v>27852</v>
      </c>
      <c r="AL128" s="6">
        <v>5952</v>
      </c>
      <c r="AM128" s="6">
        <v>78368</v>
      </c>
      <c r="AN128" s="6">
        <v>13021</v>
      </c>
      <c r="AO128" s="6">
        <v>62880</v>
      </c>
      <c r="AP128" s="6">
        <v>11775</v>
      </c>
      <c r="AQ128" s="6">
        <v>34142</v>
      </c>
      <c r="AR128" s="6">
        <v>4418</v>
      </c>
      <c r="AS128" s="6">
        <v>6074</v>
      </c>
      <c r="AT128" s="6">
        <v>2973</v>
      </c>
      <c r="AU128" s="6">
        <v>57373</v>
      </c>
      <c r="AV128" s="6">
        <v>8553</v>
      </c>
      <c r="AW128" s="6">
        <v>795394</v>
      </c>
      <c r="AX128" s="6">
        <v>15675</v>
      </c>
      <c r="AY128" s="6">
        <v>26253</v>
      </c>
      <c r="AZ128" s="6">
        <v>4388</v>
      </c>
      <c r="BA128" s="6">
        <v>24829</v>
      </c>
      <c r="BB128" s="6">
        <v>163411</v>
      </c>
      <c r="BC128" s="6">
        <v>115328</v>
      </c>
    </row>
    <row r="129" spans="2:55">
      <c r="B129" t="s">
        <v>15</v>
      </c>
      <c r="C129" s="24">
        <v>27034535870.480499</v>
      </c>
      <c r="D129" s="24">
        <v>271104830.44999999</v>
      </c>
      <c r="E129" s="24">
        <v>28522759.170000002</v>
      </c>
      <c r="F129" s="24">
        <v>953862086</v>
      </c>
      <c r="G129" s="24">
        <v>1502712382</v>
      </c>
      <c r="H129" s="24">
        <v>485819444.00999999</v>
      </c>
      <c r="I129" s="24">
        <v>148992172.16</v>
      </c>
      <c r="J129" s="24">
        <v>31457252</v>
      </c>
      <c r="K129" s="24">
        <v>246117376</v>
      </c>
      <c r="L129" s="24">
        <v>3594149979</v>
      </c>
      <c r="M129" s="24">
        <v>1252301419.01</v>
      </c>
      <c r="N129" s="24">
        <v>2162811439.3600001</v>
      </c>
      <c r="O129" s="24">
        <v>314551992.36000001</v>
      </c>
      <c r="P129" s="24">
        <v>629085520.64999998</v>
      </c>
      <c r="Q129" s="24">
        <v>565569080.75999999</v>
      </c>
      <c r="R129" s="24">
        <v>602119699.61000001</v>
      </c>
      <c r="S129" s="24">
        <v>68838291.430000007</v>
      </c>
      <c r="T129" s="24">
        <v>838624757.69000006</v>
      </c>
      <c r="U129" s="24">
        <v>259911886.53</v>
      </c>
      <c r="V129" s="24">
        <v>505510926</v>
      </c>
      <c r="W129" s="24">
        <v>73308995.290000007</v>
      </c>
      <c r="X129" s="24">
        <v>19016326</v>
      </c>
      <c r="Y129" s="24">
        <v>139172811.49000001</v>
      </c>
      <c r="Z129" s="24">
        <v>38347150672.719498</v>
      </c>
      <c r="AA129" s="24">
        <v>7298068533.5</v>
      </c>
      <c r="AB129" s="24">
        <v>307008084.56</v>
      </c>
      <c r="AC129" s="24">
        <v>664341137.20000005</v>
      </c>
      <c r="AD129" s="24">
        <v>232977721.50999999</v>
      </c>
      <c r="AE129" s="24">
        <v>295018733.26999998</v>
      </c>
      <c r="AF129" s="24">
        <v>3231684900.1933999</v>
      </c>
      <c r="AG129" s="24">
        <v>969441530.51999998</v>
      </c>
      <c r="AH129" s="24">
        <v>829117234.69000006</v>
      </c>
      <c r="AI129" s="24">
        <v>1290753216.6400001</v>
      </c>
      <c r="AJ129" s="24">
        <v>287819884.76999998</v>
      </c>
      <c r="AK129" s="24">
        <v>534285847.88999999</v>
      </c>
      <c r="AL129" s="24">
        <v>112840271.22</v>
      </c>
      <c r="AM129" s="24">
        <v>1683038599.1500001</v>
      </c>
      <c r="AN129" s="24">
        <v>263703615.56999999</v>
      </c>
      <c r="AO129" s="24">
        <v>1097433066.9100001</v>
      </c>
      <c r="AP129" s="24">
        <v>180324917</v>
      </c>
      <c r="AQ129" s="24">
        <v>596581098.65999997</v>
      </c>
      <c r="AR129" s="24">
        <v>86756868</v>
      </c>
      <c r="AS129" s="24">
        <v>102355465.76000001</v>
      </c>
      <c r="AT129" s="24">
        <v>80051392.930000007</v>
      </c>
      <c r="AU129" s="24">
        <v>937233022.21000004</v>
      </c>
      <c r="AV129" s="24">
        <v>179401959</v>
      </c>
      <c r="AW129" s="24">
        <v>23728746387</v>
      </c>
      <c r="AX129" s="24">
        <v>150690344</v>
      </c>
      <c r="AY129" s="24">
        <v>384936745</v>
      </c>
      <c r="AZ129" s="24">
        <v>112032060.45</v>
      </c>
      <c r="BA129" s="24">
        <v>435303751.14999998</v>
      </c>
      <c r="BB129" s="24">
        <v>3317730900.8685999</v>
      </c>
      <c r="BC129" s="24">
        <v>2895402762.21</v>
      </c>
    </row>
    <row r="130" spans="2:55">
      <c r="B130" t="s">
        <v>16</v>
      </c>
      <c r="C130" s="6">
        <v>5256976</v>
      </c>
      <c r="D130" s="6">
        <v>47551</v>
      </c>
      <c r="E130" s="6">
        <v>5943</v>
      </c>
      <c r="F130" s="6">
        <v>161749</v>
      </c>
      <c r="G130" s="6">
        <v>340325</v>
      </c>
      <c r="H130" s="6">
        <v>103988</v>
      </c>
      <c r="I130" s="6">
        <v>30827</v>
      </c>
      <c r="J130" s="6">
        <v>7495</v>
      </c>
      <c r="K130" s="6">
        <v>60500</v>
      </c>
      <c r="L130" s="6">
        <v>701130</v>
      </c>
      <c r="M130" s="6">
        <v>253015</v>
      </c>
      <c r="N130" s="6">
        <v>455500</v>
      </c>
      <c r="O130" s="6">
        <v>60706</v>
      </c>
      <c r="P130" s="6">
        <v>100995</v>
      </c>
      <c r="Q130" s="6">
        <v>125452</v>
      </c>
      <c r="R130" s="6">
        <v>111290</v>
      </c>
      <c r="S130" s="6">
        <v>15109</v>
      </c>
      <c r="T130" s="6">
        <v>156061</v>
      </c>
      <c r="U130" s="6">
        <v>63564</v>
      </c>
      <c r="V130" s="6">
        <v>109468</v>
      </c>
      <c r="W130" s="6">
        <v>15027</v>
      </c>
      <c r="X130" s="6">
        <v>4353</v>
      </c>
      <c r="Y130" s="6">
        <v>26275</v>
      </c>
      <c r="Z130" s="6">
        <v>6654979</v>
      </c>
      <c r="AA130" s="6">
        <v>1448806</v>
      </c>
      <c r="AB130" s="6">
        <v>71721</v>
      </c>
      <c r="AC130" s="6">
        <v>113531</v>
      </c>
      <c r="AD130" s="6">
        <v>42180</v>
      </c>
      <c r="AE130" s="6">
        <v>48652</v>
      </c>
      <c r="AF130" s="6">
        <v>673584</v>
      </c>
      <c r="AG130" s="6">
        <v>189055</v>
      </c>
      <c r="AH130" s="6">
        <v>180898</v>
      </c>
      <c r="AI130" s="6">
        <v>264231</v>
      </c>
      <c r="AJ130" s="6">
        <v>51929</v>
      </c>
      <c r="AK130" s="6">
        <v>100544</v>
      </c>
      <c r="AL130" s="6">
        <v>21676</v>
      </c>
      <c r="AM130" s="6">
        <v>389078</v>
      </c>
      <c r="AN130" s="6">
        <v>51685</v>
      </c>
      <c r="AO130" s="6">
        <v>229662</v>
      </c>
      <c r="AP130" s="6">
        <v>36190</v>
      </c>
      <c r="AQ130" s="6">
        <v>112797</v>
      </c>
      <c r="AR130" s="6">
        <v>15373</v>
      </c>
      <c r="AS130" s="6">
        <v>23290</v>
      </c>
      <c r="AT130" s="6">
        <v>20922</v>
      </c>
      <c r="AU130" s="6">
        <v>174301</v>
      </c>
      <c r="AV130" s="6">
        <v>39040</v>
      </c>
      <c r="AW130" s="6">
        <v>4343380</v>
      </c>
      <c r="AX130" s="6">
        <v>37505</v>
      </c>
      <c r="AY130" s="6">
        <v>81934</v>
      </c>
      <c r="AZ130" s="6">
        <v>19855</v>
      </c>
      <c r="BA130" s="6">
        <v>78705</v>
      </c>
      <c r="BB130" s="6">
        <v>678505</v>
      </c>
      <c r="BC130" s="6">
        <v>533906</v>
      </c>
    </row>
    <row r="131" spans="2:55">
      <c r="B131" t="s">
        <v>204</v>
      </c>
      <c r="C131" s="6">
        <v>6110911.2599999998</v>
      </c>
      <c r="D131" s="6">
        <v>52764</v>
      </c>
      <c r="E131" s="6">
        <v>8722</v>
      </c>
      <c r="F131" s="6">
        <v>219364</v>
      </c>
      <c r="G131" s="6">
        <v>379690</v>
      </c>
      <c r="H131" s="6">
        <v>116948</v>
      </c>
      <c r="I131" s="6">
        <v>39945</v>
      </c>
      <c r="J131" s="6">
        <v>7643</v>
      </c>
      <c r="K131" s="6">
        <v>65612</v>
      </c>
      <c r="L131" s="6">
        <v>750598</v>
      </c>
      <c r="M131" s="6">
        <v>314474</v>
      </c>
      <c r="N131" s="6">
        <v>656700</v>
      </c>
      <c r="O131" s="6">
        <v>70523</v>
      </c>
      <c r="P131" s="6">
        <v>136289</v>
      </c>
      <c r="Q131" s="6">
        <v>143420</v>
      </c>
      <c r="R131" s="6">
        <v>116734</v>
      </c>
      <c r="S131" s="6">
        <v>18859</v>
      </c>
      <c r="T131" s="6">
        <v>206940</v>
      </c>
      <c r="U131" s="6">
        <v>69436</v>
      </c>
      <c r="V131" s="6">
        <v>214152</v>
      </c>
      <c r="W131" s="6">
        <v>22617</v>
      </c>
      <c r="X131" s="6">
        <v>7653</v>
      </c>
      <c r="Y131" s="6">
        <v>40003</v>
      </c>
      <c r="Z131" s="6">
        <v>6841022</v>
      </c>
      <c r="AA131" s="6">
        <v>1518168</v>
      </c>
      <c r="AB131" s="6">
        <v>71721</v>
      </c>
      <c r="AC131" s="6">
        <v>147462</v>
      </c>
      <c r="AD131" s="6">
        <v>50701</v>
      </c>
      <c r="AE131" s="6">
        <v>69984</v>
      </c>
      <c r="AF131" s="6">
        <v>719375</v>
      </c>
      <c r="AG131" s="6">
        <v>194762</v>
      </c>
      <c r="AH131" s="6">
        <v>204588</v>
      </c>
      <c r="AI131" s="6">
        <v>269269</v>
      </c>
      <c r="AJ131" s="6">
        <v>52067</v>
      </c>
      <c r="AK131" s="6">
        <v>138403</v>
      </c>
      <c r="AL131" s="6">
        <v>26895</v>
      </c>
      <c r="AM131" s="6">
        <v>389078</v>
      </c>
      <c r="AN131" s="6">
        <v>53650</v>
      </c>
      <c r="AO131" s="6">
        <v>244040</v>
      </c>
      <c r="AP131" s="6">
        <v>47940</v>
      </c>
      <c r="AQ131" s="6">
        <v>156336</v>
      </c>
      <c r="AR131" s="6">
        <v>19991</v>
      </c>
      <c r="AS131" s="6">
        <v>39622</v>
      </c>
      <c r="AT131" s="6">
        <v>22753</v>
      </c>
      <c r="AU131" s="6">
        <v>221752</v>
      </c>
      <c r="AV131" s="6">
        <v>48436</v>
      </c>
      <c r="AW131" s="6">
        <v>5018278</v>
      </c>
      <c r="AX131" s="6">
        <v>37505</v>
      </c>
      <c r="AY131" s="6">
        <v>104372</v>
      </c>
      <c r="AZ131" s="6">
        <v>19855</v>
      </c>
      <c r="BA131" s="6">
        <v>94390</v>
      </c>
      <c r="BB131" s="6">
        <v>681698</v>
      </c>
      <c r="BC131" s="6">
        <v>580026</v>
      </c>
    </row>
    <row r="133" spans="2:55">
      <c r="B133" s="23" t="s">
        <v>205</v>
      </c>
    </row>
    <row r="134" spans="2:55">
      <c r="B134" t="s">
        <v>206</v>
      </c>
      <c r="C134" s="25">
        <v>2.9737425458421399E-2</v>
      </c>
      <c r="D134" s="25">
        <v>2.9737425458421399E-2</v>
      </c>
      <c r="E134" s="25">
        <v>2.9737425458421399E-2</v>
      </c>
      <c r="F134" s="25">
        <v>2.9737425458421399E-2</v>
      </c>
      <c r="G134" s="25">
        <v>2.9737425458421399E-2</v>
      </c>
      <c r="H134" s="25">
        <v>2.9737425458421399E-2</v>
      </c>
      <c r="I134" s="25">
        <v>2.9737425458421399E-2</v>
      </c>
      <c r="J134" s="25">
        <v>2.9737425458421399E-2</v>
      </c>
      <c r="K134" s="25">
        <v>2.9737425458421399E-2</v>
      </c>
      <c r="L134" s="25">
        <v>2.9737425458421399E-2</v>
      </c>
      <c r="M134" s="25">
        <v>2.9737425458421399E-2</v>
      </c>
      <c r="N134" s="25">
        <v>2.9737425458421399E-2</v>
      </c>
      <c r="O134" s="25">
        <v>2.9737425458421399E-2</v>
      </c>
      <c r="P134" s="25">
        <v>2.9737425458421399E-2</v>
      </c>
      <c r="Q134" s="25">
        <v>2.9737425458421399E-2</v>
      </c>
      <c r="R134" s="25">
        <v>2.9737425458421399E-2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</row>
    <row r="135" spans="2:55">
      <c r="B135" t="s">
        <v>207</v>
      </c>
      <c r="C135" s="25">
        <v>4.8509187505072264E-2</v>
      </c>
      <c r="D135" s="25">
        <v>4.8509187505072264E-2</v>
      </c>
      <c r="E135" s="25">
        <v>4.8509187505072264E-2</v>
      </c>
      <c r="F135" s="25">
        <v>4.8509187505072264E-2</v>
      </c>
      <c r="G135" s="25">
        <v>4.8509187505072264E-2</v>
      </c>
      <c r="H135" s="25">
        <v>4.8509187505072264E-2</v>
      </c>
      <c r="I135" s="25">
        <v>4.8509187505072264E-2</v>
      </c>
      <c r="J135" s="25">
        <v>4.8509187505072264E-2</v>
      </c>
      <c r="K135" s="25">
        <v>4.8509187505072264E-2</v>
      </c>
      <c r="L135" s="25">
        <v>4.8509187505072264E-2</v>
      </c>
      <c r="M135" s="25">
        <v>4.8509187505072264E-2</v>
      </c>
      <c r="N135" s="25">
        <v>4.8509187505072264E-2</v>
      </c>
      <c r="O135" s="25">
        <v>4.8509187505072264E-2</v>
      </c>
      <c r="P135" s="25">
        <v>4.8509187505072264E-2</v>
      </c>
      <c r="Q135" s="25">
        <v>4.8509187505072264E-2</v>
      </c>
      <c r="R135" s="25">
        <v>4.8509187505072264E-2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</row>
    <row r="136" spans="2:55">
      <c r="B136" t="s">
        <v>208</v>
      </c>
      <c r="C136" s="25">
        <v>4.2877658891077003E-2</v>
      </c>
      <c r="D136" s="25">
        <v>4.2877658891077003E-2</v>
      </c>
      <c r="E136" s="25">
        <v>4.2877658891077003E-2</v>
      </c>
      <c r="F136" s="25">
        <v>4.2877658891077003E-2</v>
      </c>
      <c r="G136" s="25">
        <v>4.2877658891077003E-2</v>
      </c>
      <c r="H136" s="25">
        <v>4.2877658891077003E-2</v>
      </c>
      <c r="I136" s="25">
        <v>4.2877658891077003E-2</v>
      </c>
      <c r="J136" s="25">
        <v>4.2877658891077003E-2</v>
      </c>
      <c r="K136" s="25">
        <v>4.2877658891077003E-2</v>
      </c>
      <c r="L136" s="25">
        <v>4.2877658891077003E-2</v>
      </c>
      <c r="M136" s="25">
        <v>4.2877658891077003E-2</v>
      </c>
      <c r="N136" s="25">
        <v>4.2877658891077003E-2</v>
      </c>
      <c r="O136" s="25">
        <v>4.2877658891077003E-2</v>
      </c>
      <c r="P136" s="25">
        <v>4.2877658891077003E-2</v>
      </c>
      <c r="Q136" s="25">
        <v>4.2877658891077003E-2</v>
      </c>
      <c r="R136" s="25">
        <v>4.2877658891077003E-2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</row>
    <row r="137" spans="2:55">
      <c r="B137" t="s">
        <v>209</v>
      </c>
      <c r="C137" s="15">
        <v>187.03688725906395</v>
      </c>
      <c r="D137" s="15">
        <v>148.34037080609775</v>
      </c>
      <c r="E137" s="15">
        <v>157.48465855325765</v>
      </c>
      <c r="F137" s="15">
        <v>170.50748834136019</v>
      </c>
      <c r="G137" s="15">
        <v>179.67785808938717</v>
      </c>
      <c r="H137" s="15">
        <v>157.71987135324989</v>
      </c>
      <c r="I137" s="15">
        <v>167.96667368949718</v>
      </c>
      <c r="J137" s="15">
        <v>185.59972741509449</v>
      </c>
      <c r="K137" s="15">
        <v>191.43995238075385</v>
      </c>
      <c r="L137" s="15">
        <v>187.92797845531874</v>
      </c>
      <c r="M137" s="15">
        <v>162.90527194756368</v>
      </c>
      <c r="N137" s="15">
        <v>191.43995238075385</v>
      </c>
      <c r="O137" s="15">
        <v>152.15503986595184</v>
      </c>
      <c r="P137" s="15">
        <v>163.888848024981</v>
      </c>
      <c r="Q137" s="15">
        <v>191.43995238075385</v>
      </c>
      <c r="R137" s="15">
        <v>160.10435146275455</v>
      </c>
      <c r="S137" s="15">
        <v>157.48465855325765</v>
      </c>
      <c r="T137" s="15">
        <v>159.55115677537961</v>
      </c>
      <c r="U137" s="15">
        <v>179.67785808938717</v>
      </c>
      <c r="V137" s="15">
        <v>183.35737267422468</v>
      </c>
      <c r="W137" s="15">
        <v>159.55115677537961</v>
      </c>
      <c r="X137" s="15">
        <v>145.46099651439201</v>
      </c>
      <c r="Y137" s="15">
        <v>145.46099651439201</v>
      </c>
      <c r="Z137" s="15">
        <v>177.01713271459982</v>
      </c>
      <c r="AA137" s="15">
        <v>185.59972741509449</v>
      </c>
      <c r="AB137" s="15">
        <v>175.48125878750818</v>
      </c>
      <c r="AC137" s="15">
        <v>152.04366066680421</v>
      </c>
      <c r="AD137" s="15">
        <v>160.67149259591329</v>
      </c>
      <c r="AE137" s="15">
        <v>162.1181157897912</v>
      </c>
      <c r="AF137" s="15">
        <v>163.888848024981</v>
      </c>
      <c r="AG137" s="15">
        <v>179.67785808938717</v>
      </c>
      <c r="AH137" s="15">
        <v>181.25907302328642</v>
      </c>
      <c r="AI137" s="15">
        <v>157.71987135324989</v>
      </c>
      <c r="AJ137" s="15">
        <v>157.71987135324989</v>
      </c>
      <c r="AK137" s="15">
        <v>148.75497279207428</v>
      </c>
      <c r="AL137" s="15">
        <v>165.4725636336521</v>
      </c>
      <c r="AM137" s="15">
        <v>183.35737267422468</v>
      </c>
      <c r="AN137" s="15">
        <v>181.25907302328642</v>
      </c>
      <c r="AO137" s="15">
        <v>187.03688725906395</v>
      </c>
      <c r="AP137" s="15">
        <v>136.89547782398475</v>
      </c>
      <c r="AQ137" s="15">
        <v>148.34037080609775</v>
      </c>
      <c r="AR137" s="15">
        <v>136.89547782398475</v>
      </c>
      <c r="AS137" s="15">
        <v>158.28699440194089</v>
      </c>
      <c r="AT137" s="15">
        <v>157.48465855325765</v>
      </c>
      <c r="AU137" s="15">
        <v>157.48465855325765</v>
      </c>
      <c r="AV137" s="15">
        <v>168.79567169799981</v>
      </c>
      <c r="AW137" s="15">
        <v>187.03688725906395</v>
      </c>
      <c r="AX137" s="15">
        <v>175.48125878750818</v>
      </c>
      <c r="AY137" s="15">
        <v>157.71987135324989</v>
      </c>
      <c r="AZ137" s="15">
        <v>159.33261409187875</v>
      </c>
      <c r="BA137" s="15">
        <v>144.1210537005386</v>
      </c>
      <c r="BB137" s="15">
        <v>174.03153542242299</v>
      </c>
      <c r="BC137" s="15">
        <v>174.544174483219</v>
      </c>
    </row>
    <row r="138" spans="2:55">
      <c r="B138" s="2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</row>
    <row r="139" spans="2:55">
      <c r="B139" t="s">
        <v>210</v>
      </c>
      <c r="C139" s="15">
        <v>22.779322766231168</v>
      </c>
      <c r="D139" s="15">
        <v>22.779322766231168</v>
      </c>
      <c r="E139" s="15">
        <v>22.779322766231168</v>
      </c>
      <c r="F139" s="15">
        <v>22.779322766231168</v>
      </c>
      <c r="G139" s="15">
        <v>22.779322766231168</v>
      </c>
      <c r="H139" s="15">
        <v>22.779322766231168</v>
      </c>
      <c r="I139" s="15">
        <v>22.779322766231168</v>
      </c>
      <c r="J139" s="15">
        <v>22.779322766231168</v>
      </c>
      <c r="K139" s="15">
        <v>22.779322766231168</v>
      </c>
      <c r="L139" s="15">
        <v>22.779322766231168</v>
      </c>
      <c r="M139" s="15">
        <v>22.779322766231168</v>
      </c>
      <c r="N139" s="15">
        <v>22.779322766231168</v>
      </c>
      <c r="O139" s="15">
        <v>22.779322766231168</v>
      </c>
      <c r="P139" s="15">
        <v>22.779322766231168</v>
      </c>
      <c r="Q139" s="15">
        <v>22.779322766231168</v>
      </c>
      <c r="R139" s="15">
        <v>22.779322766231168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</row>
    <row r="140" spans="2:55">
      <c r="B140" s="2"/>
    </row>
    <row r="141" spans="2:55">
      <c r="B141" s="23" t="s">
        <v>211</v>
      </c>
    </row>
    <row r="142" spans="2:55">
      <c r="B142" t="s">
        <v>212</v>
      </c>
      <c r="C142" s="22">
        <v>51137</v>
      </c>
      <c r="D142" s="22">
        <v>2171</v>
      </c>
      <c r="E142" s="22">
        <v>92</v>
      </c>
      <c r="F142" s="22">
        <v>1234</v>
      </c>
      <c r="G142" s="22">
        <v>1518</v>
      </c>
      <c r="H142" s="22">
        <v>1663</v>
      </c>
      <c r="I142" s="22">
        <v>161</v>
      </c>
      <c r="J142" s="22">
        <v>39</v>
      </c>
      <c r="K142" s="22">
        <v>174</v>
      </c>
      <c r="L142" s="22">
        <v>4089</v>
      </c>
      <c r="M142" s="22">
        <v>3288</v>
      </c>
      <c r="N142" s="22">
        <v>4721</v>
      </c>
      <c r="O142" s="22">
        <v>403</v>
      </c>
      <c r="P142" s="22">
        <v>454</v>
      </c>
      <c r="Q142" s="22">
        <v>1650</v>
      </c>
      <c r="R142" s="22">
        <v>288</v>
      </c>
      <c r="S142" s="22">
        <v>83</v>
      </c>
      <c r="T142" s="22">
        <v>2270</v>
      </c>
      <c r="U142" s="22">
        <v>700</v>
      </c>
      <c r="V142" s="22">
        <v>1690</v>
      </c>
      <c r="W142" s="22">
        <v>97</v>
      </c>
      <c r="X142" s="22">
        <v>21</v>
      </c>
      <c r="Y142" s="22">
        <v>73</v>
      </c>
      <c r="Z142" s="22">
        <v>125229</v>
      </c>
      <c r="AA142" s="22">
        <v>12914</v>
      </c>
      <c r="AB142" s="22">
        <v>1813</v>
      </c>
      <c r="AC142" s="22">
        <v>694</v>
      </c>
      <c r="AD142" s="22">
        <v>246</v>
      </c>
      <c r="AE142" s="22">
        <v>395</v>
      </c>
      <c r="AF142" s="22">
        <v>3122</v>
      </c>
      <c r="AG142" s="22">
        <v>2931</v>
      </c>
      <c r="AH142" s="22">
        <v>1029</v>
      </c>
      <c r="AI142" s="22">
        <v>4649</v>
      </c>
      <c r="AJ142" s="22">
        <v>323</v>
      </c>
      <c r="AK142" s="22">
        <v>678</v>
      </c>
      <c r="AL142" s="22">
        <v>370</v>
      </c>
      <c r="AM142" s="22">
        <v>2081</v>
      </c>
      <c r="AN142" s="22">
        <v>225</v>
      </c>
      <c r="AO142" s="22">
        <v>2386</v>
      </c>
      <c r="AP142" s="22">
        <v>510</v>
      </c>
      <c r="AQ142" s="22">
        <v>739</v>
      </c>
      <c r="AR142" s="22">
        <v>83</v>
      </c>
      <c r="AS142" s="22">
        <v>115</v>
      </c>
      <c r="AT142" s="22">
        <v>714</v>
      </c>
      <c r="AU142" s="22">
        <v>1271</v>
      </c>
      <c r="AV142" s="22">
        <v>148</v>
      </c>
      <c r="AW142" s="22">
        <v>29391</v>
      </c>
      <c r="AX142" s="22">
        <v>308</v>
      </c>
      <c r="AY142" s="22">
        <v>498</v>
      </c>
      <c r="AZ142" s="22">
        <v>239</v>
      </c>
      <c r="BA142" s="22">
        <v>605</v>
      </c>
      <c r="BB142" s="22">
        <v>8114</v>
      </c>
      <c r="BC142" s="22">
        <v>2164</v>
      </c>
    </row>
    <row r="143" spans="2:55">
      <c r="B143" s="106" t="str">
        <f>"2002-"&amp;(E5-1)&amp;" (incremented by 1 each year of forecast)"&amp;" Avg Line km"</f>
        <v>2002-2023 (incremented by 1 each year of forecast) Avg Line km</v>
      </c>
      <c r="C143" s="22">
        <v>26899.1136363636</v>
      </c>
      <c r="D143" s="22">
        <v>1912.9</v>
      </c>
      <c r="E143" s="22">
        <v>92.068181818181813</v>
      </c>
      <c r="F143" s="22">
        <v>851.44545454545448</v>
      </c>
      <c r="G143" s="22">
        <v>1529.4045454545455</v>
      </c>
      <c r="H143" s="22">
        <v>1118.6727272727271</v>
      </c>
      <c r="I143" s="22">
        <v>150.36363636363637</v>
      </c>
      <c r="J143" s="22">
        <v>31.459090909090911</v>
      </c>
      <c r="K143" s="22">
        <v>153.29545454545456</v>
      </c>
      <c r="L143" s="22">
        <v>3409.409090909091</v>
      </c>
      <c r="M143" s="22">
        <v>1630.9363636363639</v>
      </c>
      <c r="N143" s="22">
        <v>2289.681818181818</v>
      </c>
      <c r="O143" s="22">
        <v>344.90909090909093</v>
      </c>
      <c r="P143" s="22">
        <v>403.31363636363636</v>
      </c>
      <c r="Q143" s="22">
        <v>723.33181818181811</v>
      </c>
      <c r="R143" s="22">
        <v>270.62272727272716</v>
      </c>
      <c r="S143" s="22">
        <v>80.672727272727244</v>
      </c>
      <c r="T143" s="22">
        <v>1093.5363636363636</v>
      </c>
      <c r="U143" s="22">
        <v>376.90909090909093</v>
      </c>
      <c r="V143" s="22">
        <v>1469.1909090909089</v>
      </c>
      <c r="W143" s="22">
        <v>76.827272727272714</v>
      </c>
      <c r="X143" s="22">
        <v>21.136363636363637</v>
      </c>
      <c r="Y143" s="22">
        <v>67.795454545454547</v>
      </c>
      <c r="Z143" s="22">
        <v>123584.75909090908</v>
      </c>
      <c r="AA143" s="22">
        <v>5566.1818181818189</v>
      </c>
      <c r="AB143" s="22">
        <v>907.90909090909088</v>
      </c>
      <c r="AC143" s="22">
        <v>380.80909090909097</v>
      </c>
      <c r="AD143" s="22">
        <v>157.40909090909091</v>
      </c>
      <c r="AE143" s="22">
        <v>477.40909090909093</v>
      </c>
      <c r="AF143" s="22">
        <v>2815.2272727272725</v>
      </c>
      <c r="AG143" s="22">
        <v>1611.7045454545455</v>
      </c>
      <c r="AH143" s="22">
        <v>1059.4545454545455</v>
      </c>
      <c r="AI143" s="22">
        <v>2484.4545454545455</v>
      </c>
      <c r="AJ143" s="22">
        <v>336.20909090909083</v>
      </c>
      <c r="AK143" s="22">
        <v>714.3</v>
      </c>
      <c r="AL143" s="22">
        <v>370</v>
      </c>
      <c r="AM143" s="22">
        <v>1654.9545454545455</v>
      </c>
      <c r="AN143" s="22">
        <v>195.83181818181819</v>
      </c>
      <c r="AO143" s="22">
        <v>1230.4545454545455</v>
      </c>
      <c r="AP143" s="22">
        <v>265.28181818181815</v>
      </c>
      <c r="AQ143" s="22">
        <v>732.22727272727275</v>
      </c>
      <c r="AR143" s="22">
        <v>69.5</v>
      </c>
      <c r="AS143" s="22">
        <v>98.790909090909096</v>
      </c>
      <c r="AT143" s="22">
        <v>389.24545454545455</v>
      </c>
      <c r="AU143" s="22">
        <v>1250.522727272727</v>
      </c>
      <c r="AV143" s="22">
        <v>147.7772727272727</v>
      </c>
      <c r="AW143" s="22">
        <v>18904.590909090908</v>
      </c>
      <c r="AX143" s="22">
        <v>255.97727272727272</v>
      </c>
      <c r="AY143" s="22">
        <v>451.85454545454542</v>
      </c>
      <c r="AZ143" s="22">
        <v>121.68181818181819</v>
      </c>
      <c r="BA143" s="22">
        <v>501.91818181818184</v>
      </c>
      <c r="BB143" s="22">
        <v>3422.2136363636364</v>
      </c>
      <c r="BC143" s="22">
        <v>2043.3954545454546</v>
      </c>
    </row>
    <row r="144" spans="2:55">
      <c r="B144" t="s">
        <v>213</v>
      </c>
      <c r="C144" s="17">
        <v>997300</v>
      </c>
      <c r="D144" s="17">
        <v>11650</v>
      </c>
      <c r="E144" s="17">
        <v>1663</v>
      </c>
      <c r="F144" s="17">
        <v>36115</v>
      </c>
      <c r="G144" s="17">
        <v>66366</v>
      </c>
      <c r="H144" s="17">
        <v>28627</v>
      </c>
      <c r="I144" s="17">
        <v>6729</v>
      </c>
      <c r="J144" s="17">
        <v>1985</v>
      </c>
      <c r="K144" s="17">
        <v>12398</v>
      </c>
      <c r="L144" s="17">
        <v>158989</v>
      </c>
      <c r="M144" s="17">
        <v>57421</v>
      </c>
      <c r="N144" s="17">
        <v>86662</v>
      </c>
      <c r="O144" s="17">
        <v>16426</v>
      </c>
      <c r="P144" s="17">
        <v>22066</v>
      </c>
      <c r="Q144" s="17">
        <v>28640</v>
      </c>
      <c r="R144" s="17">
        <v>20362</v>
      </c>
      <c r="S144" s="17">
        <v>3753</v>
      </c>
      <c r="T144" s="17">
        <v>47187</v>
      </c>
      <c r="U144" s="17">
        <v>11038</v>
      </c>
      <c r="V144" s="17">
        <v>21534</v>
      </c>
      <c r="W144" s="17">
        <v>2718</v>
      </c>
      <c r="X144" s="17">
        <v>1221</v>
      </c>
      <c r="Y144" s="17">
        <v>5499</v>
      </c>
      <c r="Z144" s="17">
        <v>1326943</v>
      </c>
      <c r="AA144" s="17">
        <v>319536</v>
      </c>
      <c r="AB144" s="17">
        <v>15790</v>
      </c>
      <c r="AC144" s="17">
        <v>27356</v>
      </c>
      <c r="AD144" s="17">
        <v>9996</v>
      </c>
      <c r="AE144" s="17">
        <v>13264</v>
      </c>
      <c r="AF144" s="17">
        <v>152544</v>
      </c>
      <c r="AG144" s="17">
        <v>35111</v>
      </c>
      <c r="AH144" s="17">
        <v>41906</v>
      </c>
      <c r="AI144" s="17">
        <v>51824</v>
      </c>
      <c r="AJ144" s="17">
        <v>8672</v>
      </c>
      <c r="AK144" s="17">
        <v>27276</v>
      </c>
      <c r="AL144" s="17">
        <v>6062</v>
      </c>
      <c r="AM144" s="17">
        <v>66531</v>
      </c>
      <c r="AN144" s="17">
        <v>11685</v>
      </c>
      <c r="AO144" s="17">
        <v>54731</v>
      </c>
      <c r="AP144" s="17">
        <v>10820</v>
      </c>
      <c r="AQ144" s="17">
        <v>33487</v>
      </c>
      <c r="AR144" s="17">
        <v>4246</v>
      </c>
      <c r="AS144" s="17">
        <v>5858</v>
      </c>
      <c r="AT144" s="17">
        <v>2779</v>
      </c>
      <c r="AU144" s="17">
        <v>56040</v>
      </c>
      <c r="AV144" s="17">
        <v>6935</v>
      </c>
      <c r="AW144" s="17">
        <v>744252</v>
      </c>
      <c r="AX144" s="17">
        <v>12985</v>
      </c>
      <c r="AY144" s="17">
        <v>22470</v>
      </c>
      <c r="AZ144" s="17">
        <v>3731</v>
      </c>
      <c r="BA144" s="17">
        <v>22822</v>
      </c>
      <c r="BB144" s="17">
        <v>145819</v>
      </c>
      <c r="BC144" s="17">
        <v>101447</v>
      </c>
    </row>
    <row r="145" spans="1:55">
      <c r="B145" t="s">
        <v>18</v>
      </c>
      <c r="C145" s="19">
        <v>8.9118620274741808E-2</v>
      </c>
      <c r="D145" s="19">
        <v>7.3819742489270382E-2</v>
      </c>
      <c r="E145" s="19">
        <v>-2.5856885147324114E-2</v>
      </c>
      <c r="F145" s="19">
        <v>3.5691540910978821E-2</v>
      </c>
      <c r="G145" s="19">
        <v>4.8142120965554654E-2</v>
      </c>
      <c r="H145" s="19">
        <v>8.0134139099451565E-2</v>
      </c>
      <c r="I145" s="19">
        <v>0.12245504532620002</v>
      </c>
      <c r="J145" s="19">
        <v>0.36272040302267</v>
      </c>
      <c r="K145" s="19">
        <v>2.7827068882077755E-2</v>
      </c>
      <c r="L145" s="19">
        <v>0.12597097912434194</v>
      </c>
      <c r="M145" s="19">
        <v>0.10558854774385677</v>
      </c>
      <c r="N145" s="19">
        <v>6.1641780711269072E-2</v>
      </c>
      <c r="O145" s="19">
        <v>0.15986850115670279</v>
      </c>
      <c r="P145" s="19">
        <v>0.1312426357291761</v>
      </c>
      <c r="Q145" s="19">
        <v>0.10150139664804469</v>
      </c>
      <c r="R145" s="19">
        <v>0.10897750712110794</v>
      </c>
      <c r="S145" s="19">
        <v>-2.1316280309086064E-3</v>
      </c>
      <c r="T145" s="19">
        <v>2.2103545468031449E-2</v>
      </c>
      <c r="U145" s="19">
        <v>8.2261279217249503E-2</v>
      </c>
      <c r="V145" s="19">
        <v>7.4022476084331754E-2</v>
      </c>
      <c r="W145" s="19">
        <v>-1.3980868285504048E-2</v>
      </c>
      <c r="X145" s="19">
        <v>4.8321048321048318E-2</v>
      </c>
      <c r="Y145" s="19">
        <v>2.8550645571922169E-2</v>
      </c>
      <c r="Z145" s="19">
        <v>0.11352936787789679</v>
      </c>
      <c r="AA145" s="19">
        <v>0.16340255871012968</v>
      </c>
      <c r="AB145" s="19">
        <v>0.48866371120962637</v>
      </c>
      <c r="AC145" s="19">
        <v>3.9004240386021349E-2</v>
      </c>
      <c r="AD145" s="19">
        <v>0.13755502200880351</v>
      </c>
      <c r="AE145" s="19">
        <v>0.11376658624849216</v>
      </c>
      <c r="AF145" s="19">
        <v>0.10279001468428781</v>
      </c>
      <c r="AG145" s="19">
        <v>0.25507675657201445</v>
      </c>
      <c r="AH145" s="19">
        <v>7.4762563833341289E-2</v>
      </c>
      <c r="AI145" s="19">
        <v>0.14178758876196357</v>
      </c>
      <c r="AJ145" s="19">
        <v>0.16270756457564575</v>
      </c>
      <c r="AK145" s="19">
        <v>2.1117465904091508E-2</v>
      </c>
      <c r="AL145" s="19">
        <v>-1.8145826459914218E-2</v>
      </c>
      <c r="AM145" s="19">
        <v>0.17791706121958184</v>
      </c>
      <c r="AN145" s="19">
        <v>0.11433461703038084</v>
      </c>
      <c r="AO145" s="19">
        <v>0.14889185288045167</v>
      </c>
      <c r="AP145" s="19">
        <v>8.8262476894639563E-2</v>
      </c>
      <c r="AQ145" s="19">
        <v>1.9559829187445876E-2</v>
      </c>
      <c r="AR145" s="19">
        <v>4.0508714083843621E-2</v>
      </c>
      <c r="AS145" s="19">
        <v>3.6872652782519631E-2</v>
      </c>
      <c r="AT145" s="19">
        <v>6.9809283915077361E-2</v>
      </c>
      <c r="AU145" s="19">
        <v>2.3786581013561743E-2</v>
      </c>
      <c r="AV145" s="19">
        <v>0.23330930064888247</v>
      </c>
      <c r="AW145" s="19">
        <v>6.8715972546933027E-2</v>
      </c>
      <c r="AX145" s="19">
        <v>0.2071621101270697</v>
      </c>
      <c r="AY145" s="19">
        <v>0.16835781041388517</v>
      </c>
      <c r="AZ145" s="19">
        <v>0.17609220048244439</v>
      </c>
      <c r="BA145" s="19">
        <v>8.7941459994741913E-2</v>
      </c>
      <c r="BB145" s="19">
        <v>0.12064271459823479</v>
      </c>
      <c r="BC145" s="19">
        <v>0.13683006890297397</v>
      </c>
    </row>
    <row r="146" spans="1:55">
      <c r="B146" s="2"/>
    </row>
    <row r="147" spans="1:55">
      <c r="A147" t="s">
        <v>214</v>
      </c>
    </row>
    <row r="149" spans="1:55">
      <c r="A149" s="8" t="s">
        <v>215</v>
      </c>
    </row>
    <row r="150" spans="1:55">
      <c r="A150" s="8"/>
    </row>
    <row r="151" spans="1:55">
      <c r="B151" t="s">
        <v>216</v>
      </c>
      <c r="C151" s="21">
        <v>1</v>
      </c>
      <c r="D151" s="21">
        <v>1</v>
      </c>
      <c r="E151" s="21">
        <v>1</v>
      </c>
      <c r="F151" s="21">
        <v>1</v>
      </c>
      <c r="G151" s="21">
        <v>1</v>
      </c>
      <c r="H151" s="21">
        <v>1</v>
      </c>
      <c r="I151" s="21">
        <v>1</v>
      </c>
      <c r="J151" s="21">
        <v>1</v>
      </c>
      <c r="K151" s="21">
        <v>1</v>
      </c>
      <c r="L151" s="21">
        <v>1</v>
      </c>
      <c r="M151" s="21">
        <v>1</v>
      </c>
      <c r="N151" s="21">
        <v>1</v>
      </c>
      <c r="O151" s="21">
        <v>1</v>
      </c>
      <c r="P151" s="21">
        <v>1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</row>
    <row r="152" spans="1:55">
      <c r="B152" t="s">
        <v>217</v>
      </c>
      <c r="C152" s="27">
        <v>0.12179053608115083</v>
      </c>
      <c r="D152" s="27">
        <v>0.15356118258600707</v>
      </c>
      <c r="E152" s="27">
        <v>0.14464471000219828</v>
      </c>
      <c r="F152" s="27">
        <v>0.13359719850324933</v>
      </c>
      <c r="G152" s="27">
        <v>0.12677868607994414</v>
      </c>
      <c r="H152" s="27">
        <v>0.14442899661775427</v>
      </c>
      <c r="I152" s="27">
        <v>0.13561810962775253</v>
      </c>
      <c r="J152" s="27">
        <v>0.12273360033167036</v>
      </c>
      <c r="K152" s="27">
        <v>0.11898938796707126</v>
      </c>
      <c r="L152" s="27">
        <v>0.12121304636737271</v>
      </c>
      <c r="M152" s="27">
        <v>0.13983171013374834</v>
      </c>
      <c r="N152" s="27">
        <v>0.11898938796707126</v>
      </c>
      <c r="O152" s="27">
        <v>0.14971126021392184</v>
      </c>
      <c r="P152" s="27">
        <v>0.13899251255191564</v>
      </c>
      <c r="Q152" s="27">
        <v>0.11898938796707126</v>
      </c>
      <c r="R152" s="27">
        <v>0.14227797407199375</v>
      </c>
      <c r="S152" s="27">
        <v>0.14464471000219828</v>
      </c>
      <c r="T152" s="27">
        <v>0.14277127929758923</v>
      </c>
      <c r="U152" s="27">
        <v>0.12677868607994414</v>
      </c>
      <c r="V152" s="27">
        <v>0.12423456135960086</v>
      </c>
      <c r="W152" s="27">
        <v>0.14277127929758923</v>
      </c>
      <c r="X152" s="27">
        <v>0.15660089860567789</v>
      </c>
      <c r="Y152" s="27">
        <v>0.15660089860567789</v>
      </c>
      <c r="Z152" s="27">
        <v>0.12868428279740404</v>
      </c>
      <c r="AA152" s="27">
        <v>0.12273360033167036</v>
      </c>
      <c r="AB152" s="27">
        <v>0.12981057306988464</v>
      </c>
      <c r="AC152" s="27">
        <v>0.14982093081901568</v>
      </c>
      <c r="AD152" s="27">
        <v>0.14177575871234899</v>
      </c>
      <c r="AE152" s="27">
        <v>0.14051065579720742</v>
      </c>
      <c r="AF152" s="27">
        <v>0.13899251255191564</v>
      </c>
      <c r="AG152" s="27">
        <v>0.12677868607994414</v>
      </c>
      <c r="AH152" s="27">
        <v>0.12567273122545816</v>
      </c>
      <c r="AI152" s="27">
        <v>0.14442899661775427</v>
      </c>
      <c r="AJ152" s="27">
        <v>0.14442899661775427</v>
      </c>
      <c r="AK152" s="27">
        <v>0.15313318498650458</v>
      </c>
      <c r="AL152" s="27">
        <v>0.13766223394389077</v>
      </c>
      <c r="AM152" s="27">
        <v>0.12423456135960086</v>
      </c>
      <c r="AN152" s="27">
        <v>0.12567273122545816</v>
      </c>
      <c r="AO152" s="27">
        <v>0.12179053608115083</v>
      </c>
      <c r="AP152" s="27">
        <v>0.16639938096070636</v>
      </c>
      <c r="AQ152" s="27">
        <v>0.15356118258600707</v>
      </c>
      <c r="AR152" s="27">
        <v>0.16639938096070636</v>
      </c>
      <c r="AS152" s="27">
        <v>0.1439115250895929</v>
      </c>
      <c r="AT152" s="27">
        <v>0.14464471000219828</v>
      </c>
      <c r="AU152" s="27">
        <v>0.14464471000219828</v>
      </c>
      <c r="AV152" s="27">
        <v>0.13495205497322654</v>
      </c>
      <c r="AW152" s="27">
        <v>0.12179053608115083</v>
      </c>
      <c r="AX152" s="27">
        <v>0.12981057306988464</v>
      </c>
      <c r="AY152" s="27">
        <v>0.14442899661775427</v>
      </c>
      <c r="AZ152" s="27">
        <v>0.1429671062391252</v>
      </c>
      <c r="BA152" s="27">
        <v>0.15805687081335876</v>
      </c>
      <c r="BB152" s="27">
        <v>0.13050617421454724</v>
      </c>
      <c r="BC152" s="27">
        <v>0.13050749378302062</v>
      </c>
    </row>
    <row r="153" spans="1:55">
      <c r="B153" t="s">
        <v>218</v>
      </c>
      <c r="C153" s="17">
        <v>1086178</v>
      </c>
      <c r="D153" s="17">
        <v>12510</v>
      </c>
      <c r="E153" s="17">
        <v>1620</v>
      </c>
      <c r="F153" s="17">
        <v>37404</v>
      </c>
      <c r="G153" s="17">
        <v>69561</v>
      </c>
      <c r="H153" s="17">
        <v>30921</v>
      </c>
      <c r="I153" s="17">
        <v>7553</v>
      </c>
      <c r="J153" s="17">
        <v>2705</v>
      </c>
      <c r="K153" s="17">
        <v>12743</v>
      </c>
      <c r="L153" s="17">
        <v>179017</v>
      </c>
      <c r="M153" s="17">
        <v>63484</v>
      </c>
      <c r="N153" s="17">
        <v>92004</v>
      </c>
      <c r="O153" s="17">
        <v>19052</v>
      </c>
      <c r="P153" s="17">
        <v>24962</v>
      </c>
      <c r="Q153" s="17">
        <v>31547</v>
      </c>
      <c r="R153" s="17">
        <v>22581</v>
      </c>
      <c r="S153" s="17">
        <v>3745</v>
      </c>
      <c r="T153" s="17">
        <v>48230</v>
      </c>
      <c r="U153" s="17">
        <v>11946</v>
      </c>
      <c r="V153" s="17">
        <v>23128</v>
      </c>
      <c r="W153" s="17">
        <v>2680</v>
      </c>
      <c r="X153" s="17">
        <v>1280</v>
      </c>
      <c r="Y153" s="17">
        <v>5656</v>
      </c>
      <c r="Z153" s="17">
        <v>1477590</v>
      </c>
      <c r="AA153" s="17">
        <v>371749</v>
      </c>
      <c r="AB153" s="17">
        <v>23506</v>
      </c>
      <c r="AC153" s="17">
        <v>28423</v>
      </c>
      <c r="AD153" s="17">
        <v>11371</v>
      </c>
      <c r="AE153" s="17">
        <v>14773</v>
      </c>
      <c r="AF153" s="17">
        <v>168224</v>
      </c>
      <c r="AG153" s="17">
        <v>44067</v>
      </c>
      <c r="AH153" s="17">
        <v>45039</v>
      </c>
      <c r="AI153" s="17">
        <v>59172</v>
      </c>
      <c r="AJ153" s="17">
        <v>10083</v>
      </c>
      <c r="AK153" s="17">
        <v>27852</v>
      </c>
      <c r="AL153" s="17">
        <v>5952</v>
      </c>
      <c r="AM153" s="17">
        <v>78368</v>
      </c>
      <c r="AN153" s="17">
        <v>13021</v>
      </c>
      <c r="AO153" s="17">
        <v>62880</v>
      </c>
      <c r="AP153" s="17">
        <v>11775</v>
      </c>
      <c r="AQ153" s="17">
        <v>34142</v>
      </c>
      <c r="AR153" s="17">
        <v>4418</v>
      </c>
      <c r="AS153" s="17">
        <v>6074</v>
      </c>
      <c r="AT153" s="17">
        <v>2973</v>
      </c>
      <c r="AU153" s="17">
        <v>57373</v>
      </c>
      <c r="AV153" s="17">
        <v>8553</v>
      </c>
      <c r="AW153" s="17">
        <v>795394</v>
      </c>
      <c r="AX153" s="17">
        <v>15675</v>
      </c>
      <c r="AY153" s="17">
        <v>26253</v>
      </c>
      <c r="AZ153" s="17">
        <v>4388</v>
      </c>
      <c r="BA153" s="17">
        <v>24829</v>
      </c>
      <c r="BB153" s="17">
        <v>163411</v>
      </c>
      <c r="BC153" s="17">
        <v>115328</v>
      </c>
    </row>
    <row r="154" spans="1:55">
      <c r="B154" t="s">
        <v>219</v>
      </c>
      <c r="C154" s="17">
        <v>6110911.2599999998</v>
      </c>
      <c r="D154" s="17">
        <v>52764</v>
      </c>
      <c r="E154" s="17">
        <v>8722</v>
      </c>
      <c r="F154" s="17">
        <v>219364</v>
      </c>
      <c r="G154" s="17">
        <v>379690</v>
      </c>
      <c r="H154" s="17">
        <v>116948</v>
      </c>
      <c r="I154" s="17">
        <v>39945</v>
      </c>
      <c r="J154" s="17">
        <v>7643</v>
      </c>
      <c r="K154" s="17">
        <v>65612</v>
      </c>
      <c r="L154" s="17">
        <v>750598</v>
      </c>
      <c r="M154" s="17">
        <v>314474</v>
      </c>
      <c r="N154" s="17">
        <v>656700</v>
      </c>
      <c r="O154" s="17">
        <v>70523</v>
      </c>
      <c r="P154" s="17">
        <v>136289</v>
      </c>
      <c r="Q154" s="17">
        <v>143420</v>
      </c>
      <c r="R154" s="17">
        <v>116734</v>
      </c>
      <c r="S154" s="17">
        <v>18859</v>
      </c>
      <c r="T154" s="17">
        <v>206940</v>
      </c>
      <c r="U154" s="17">
        <v>69436</v>
      </c>
      <c r="V154" s="17">
        <v>214152</v>
      </c>
      <c r="W154" s="17">
        <v>22617</v>
      </c>
      <c r="X154" s="17">
        <v>7653</v>
      </c>
      <c r="Y154" s="17">
        <v>40003</v>
      </c>
      <c r="Z154" s="17">
        <v>6841022</v>
      </c>
      <c r="AA154" s="17">
        <v>1518168</v>
      </c>
      <c r="AB154" s="17">
        <v>71721</v>
      </c>
      <c r="AC154" s="17">
        <v>147462</v>
      </c>
      <c r="AD154" s="17">
        <v>50701</v>
      </c>
      <c r="AE154" s="17">
        <v>69984</v>
      </c>
      <c r="AF154" s="17">
        <v>719375</v>
      </c>
      <c r="AG154" s="17">
        <v>194762</v>
      </c>
      <c r="AH154" s="17">
        <v>204588</v>
      </c>
      <c r="AI154" s="17">
        <v>269269</v>
      </c>
      <c r="AJ154" s="17">
        <v>52067</v>
      </c>
      <c r="AK154" s="17">
        <v>138403</v>
      </c>
      <c r="AL154" s="17">
        <v>26895</v>
      </c>
      <c r="AM154" s="17">
        <v>389078</v>
      </c>
      <c r="AN154" s="17">
        <v>53650</v>
      </c>
      <c r="AO154" s="17">
        <v>244040</v>
      </c>
      <c r="AP154" s="17">
        <v>47940</v>
      </c>
      <c r="AQ154" s="17">
        <v>156336</v>
      </c>
      <c r="AR154" s="17">
        <v>19991</v>
      </c>
      <c r="AS154" s="17">
        <v>39622</v>
      </c>
      <c r="AT154" s="17">
        <v>22753</v>
      </c>
      <c r="AU154" s="17">
        <v>221752</v>
      </c>
      <c r="AV154" s="17">
        <v>48436</v>
      </c>
      <c r="AW154" s="17">
        <v>5018278</v>
      </c>
      <c r="AX154" s="17">
        <v>37505</v>
      </c>
      <c r="AY154" s="17">
        <v>104372</v>
      </c>
      <c r="AZ154" s="17">
        <v>19855</v>
      </c>
      <c r="BA154" s="17">
        <v>94390</v>
      </c>
      <c r="BB154" s="17">
        <v>681698</v>
      </c>
      <c r="BC154" s="17">
        <v>580026</v>
      </c>
    </row>
    <row r="155" spans="1:55">
      <c r="B155" t="s">
        <v>220</v>
      </c>
      <c r="C155" s="24">
        <v>27034535870.480499</v>
      </c>
      <c r="D155" s="24">
        <v>271104830.44999999</v>
      </c>
      <c r="E155" s="24">
        <v>28522759.170000002</v>
      </c>
      <c r="F155" s="24">
        <v>953862086</v>
      </c>
      <c r="G155" s="24">
        <v>1502712382</v>
      </c>
      <c r="H155" s="24">
        <v>485819444.00999999</v>
      </c>
      <c r="I155" s="24">
        <v>148992172.16</v>
      </c>
      <c r="J155" s="24">
        <v>31457252</v>
      </c>
      <c r="K155" s="24">
        <v>246117376</v>
      </c>
      <c r="L155" s="24">
        <v>3594149979</v>
      </c>
      <c r="M155" s="24">
        <v>1252301419.01</v>
      </c>
      <c r="N155" s="24">
        <v>2162811439.3600001</v>
      </c>
      <c r="O155" s="24">
        <v>314551992.36000001</v>
      </c>
      <c r="P155" s="24">
        <v>629085520.64999998</v>
      </c>
      <c r="Q155" s="24">
        <v>565569080.75999999</v>
      </c>
      <c r="R155" s="24">
        <v>602119699.61000001</v>
      </c>
      <c r="S155" s="24">
        <v>68838291.430000007</v>
      </c>
      <c r="T155" s="24">
        <v>838624757.69000006</v>
      </c>
      <c r="U155" s="24">
        <v>259911886.53</v>
      </c>
      <c r="V155" s="24">
        <v>505510926</v>
      </c>
      <c r="W155" s="24">
        <v>73308995.290000007</v>
      </c>
      <c r="X155" s="24">
        <v>19016326</v>
      </c>
      <c r="Y155" s="24">
        <v>139172811.49000001</v>
      </c>
      <c r="Z155" s="24">
        <v>38347150672.719498</v>
      </c>
      <c r="AA155" s="24">
        <v>7298068533.5</v>
      </c>
      <c r="AB155" s="24">
        <v>307008084.56</v>
      </c>
      <c r="AC155" s="24">
        <v>664341137.20000005</v>
      </c>
      <c r="AD155" s="24">
        <v>232977721.50999999</v>
      </c>
      <c r="AE155" s="24">
        <v>295018733.26999998</v>
      </c>
      <c r="AF155" s="24">
        <v>3231684900.1933999</v>
      </c>
      <c r="AG155" s="24">
        <v>969441530.51999998</v>
      </c>
      <c r="AH155" s="24">
        <v>829117234.69000006</v>
      </c>
      <c r="AI155" s="24">
        <v>1290753216.6400001</v>
      </c>
      <c r="AJ155" s="24">
        <v>287819884.76999998</v>
      </c>
      <c r="AK155" s="24">
        <v>534285847.88999999</v>
      </c>
      <c r="AL155" s="24">
        <v>112840271.22</v>
      </c>
      <c r="AM155" s="24">
        <v>1683038599.1500001</v>
      </c>
      <c r="AN155" s="24">
        <v>263703615.56999999</v>
      </c>
      <c r="AO155" s="24">
        <v>1097433066.9100001</v>
      </c>
      <c r="AP155" s="24">
        <v>180324917</v>
      </c>
      <c r="AQ155" s="24">
        <v>596581098.65999997</v>
      </c>
      <c r="AR155" s="24">
        <v>86756868</v>
      </c>
      <c r="AS155" s="24">
        <v>102355465.76000001</v>
      </c>
      <c r="AT155" s="24">
        <v>80051392.930000007</v>
      </c>
      <c r="AU155" s="24">
        <v>937233022.21000004</v>
      </c>
      <c r="AV155" s="24">
        <v>179401959</v>
      </c>
      <c r="AW155" s="24">
        <v>23728746387</v>
      </c>
      <c r="AX155" s="24">
        <v>150690344</v>
      </c>
      <c r="AY155" s="24">
        <v>384936745</v>
      </c>
      <c r="AZ155" s="24">
        <v>112032060.45</v>
      </c>
      <c r="BA155" s="24">
        <v>435303751.14999998</v>
      </c>
      <c r="BB155" s="24">
        <v>3317730900.8685999</v>
      </c>
      <c r="BC155" s="24">
        <v>2895402762.21</v>
      </c>
    </row>
    <row r="156" spans="1:55">
      <c r="B156" t="s">
        <v>221</v>
      </c>
      <c r="C156" s="28">
        <v>27952.934782608696</v>
      </c>
      <c r="D156" s="28">
        <v>1924.1217391304349</v>
      </c>
      <c r="E156" s="28">
        <v>92.065217391304344</v>
      </c>
      <c r="F156" s="28">
        <v>868.07826086956516</v>
      </c>
      <c r="G156" s="28">
        <v>1528.9086956521739</v>
      </c>
      <c r="H156" s="28">
        <v>1142.3391304347824</v>
      </c>
      <c r="I156" s="28">
        <v>150.82608695652175</v>
      </c>
      <c r="J156" s="28">
        <v>31.786956521739132</v>
      </c>
      <c r="K156" s="28">
        <v>154.19565217391306</v>
      </c>
      <c r="L156" s="28">
        <v>3438.9565217391305</v>
      </c>
      <c r="M156" s="28">
        <v>1702.9826086956525</v>
      </c>
      <c r="N156" s="28">
        <v>2395.391304347826</v>
      </c>
      <c r="O156" s="28">
        <v>347.43478260869568</v>
      </c>
      <c r="P156" s="28">
        <v>405.51739130434783</v>
      </c>
      <c r="Q156" s="28">
        <v>763.62173913043478</v>
      </c>
      <c r="R156" s="28">
        <v>271.37826086956511</v>
      </c>
      <c r="S156" s="28">
        <v>80.773913043478231</v>
      </c>
      <c r="T156" s="28">
        <v>1144.6869565217391</v>
      </c>
      <c r="U156" s="28">
        <v>390.95652173913044</v>
      </c>
      <c r="V156" s="28">
        <v>1478.7913043478259</v>
      </c>
      <c r="W156" s="28">
        <v>77.704347826086945</v>
      </c>
      <c r="X156" s="28">
        <v>21.130434782608695</v>
      </c>
      <c r="Y156" s="28">
        <v>68.021739130434781</v>
      </c>
      <c r="Z156" s="28">
        <v>123656.24782608694</v>
      </c>
      <c r="AA156" s="28">
        <v>5885.652173913043</v>
      </c>
      <c r="AB156" s="28">
        <v>947.26086956521738</v>
      </c>
      <c r="AC156" s="28">
        <v>394.42608695652177</v>
      </c>
      <c r="AD156" s="28">
        <v>161.2608695652174</v>
      </c>
      <c r="AE156" s="28">
        <v>473.82608695652175</v>
      </c>
      <c r="AF156" s="28">
        <v>2828.565217391304</v>
      </c>
      <c r="AG156" s="28">
        <v>1669.0652173913043</v>
      </c>
      <c r="AH156" s="28">
        <v>1058.1304347826087</v>
      </c>
      <c r="AI156" s="28">
        <v>2578.5652173913045</v>
      </c>
      <c r="AJ156" s="28">
        <v>335.63478260869562</v>
      </c>
      <c r="AK156" s="28">
        <v>712.72173913043468</v>
      </c>
      <c r="AL156" s="28">
        <v>370</v>
      </c>
      <c r="AM156" s="28">
        <v>1673.4782608695652</v>
      </c>
      <c r="AN156" s="28">
        <v>197.1</v>
      </c>
      <c r="AO156" s="28">
        <v>1280.695652173913</v>
      </c>
      <c r="AP156" s="28">
        <v>275.92173913043473</v>
      </c>
      <c r="AQ156" s="28">
        <v>732.52173913043475</v>
      </c>
      <c r="AR156" s="28">
        <v>70.086956521739125</v>
      </c>
      <c r="AS156" s="28">
        <v>99.495652173913044</v>
      </c>
      <c r="AT156" s="28">
        <v>403.36521739130433</v>
      </c>
      <c r="AU156" s="28">
        <v>1251.4130434782605</v>
      </c>
      <c r="AV156" s="28">
        <v>147.78695652173911</v>
      </c>
      <c r="AW156" s="28">
        <v>19360.521739130436</v>
      </c>
      <c r="AX156" s="28">
        <v>258.23913043478262</v>
      </c>
      <c r="AY156" s="28">
        <v>453.86086956521734</v>
      </c>
      <c r="AZ156" s="28">
        <v>126.78260869565217</v>
      </c>
      <c r="BA156" s="28">
        <v>506.40000000000003</v>
      </c>
      <c r="BB156" s="28">
        <v>3626.2043478260866</v>
      </c>
      <c r="BC156" s="28">
        <v>2048.6391304347826</v>
      </c>
    </row>
    <row r="157" spans="1:55">
      <c r="B157" t="s">
        <v>222</v>
      </c>
      <c r="C157" s="20">
        <v>8.9118620274741808E-2</v>
      </c>
      <c r="D157" s="20">
        <v>7.3819742489270382E-2</v>
      </c>
      <c r="E157" s="20">
        <v>-2.5856885147324114E-2</v>
      </c>
      <c r="F157" s="20">
        <v>3.5691540910978821E-2</v>
      </c>
      <c r="G157" s="20">
        <v>4.8142120965554654E-2</v>
      </c>
      <c r="H157" s="20">
        <v>8.0134139099451565E-2</v>
      </c>
      <c r="I157" s="20">
        <v>0.12245504532620002</v>
      </c>
      <c r="J157" s="20">
        <v>0.36272040302267</v>
      </c>
      <c r="K157" s="20">
        <v>2.7827068882077755E-2</v>
      </c>
      <c r="L157" s="20">
        <v>0.12597097912434194</v>
      </c>
      <c r="M157" s="20">
        <v>0.10558854774385677</v>
      </c>
      <c r="N157" s="20">
        <v>6.1641780711269072E-2</v>
      </c>
      <c r="O157" s="20">
        <v>0.15986850115670279</v>
      </c>
      <c r="P157" s="20">
        <v>0.1312426357291761</v>
      </c>
      <c r="Q157" s="20">
        <v>0.10150139664804469</v>
      </c>
      <c r="R157" s="20">
        <v>0.10897750712110794</v>
      </c>
      <c r="S157" s="20">
        <v>-2.1316280309086064E-3</v>
      </c>
      <c r="T157" s="20">
        <v>2.2103545468031449E-2</v>
      </c>
      <c r="U157" s="20">
        <v>8.2261279217249503E-2</v>
      </c>
      <c r="V157" s="20">
        <v>7.4022476084331754E-2</v>
      </c>
      <c r="W157" s="20">
        <v>-1.3980868285504048E-2</v>
      </c>
      <c r="X157" s="20">
        <v>4.8321048321048318E-2</v>
      </c>
      <c r="Y157" s="20">
        <v>2.8550645571922169E-2</v>
      </c>
      <c r="Z157" s="20">
        <v>0.11352936787789679</v>
      </c>
      <c r="AA157" s="20">
        <v>0.16340255871012968</v>
      </c>
      <c r="AB157" s="20">
        <v>0.48866371120962637</v>
      </c>
      <c r="AC157" s="20">
        <v>3.9004240386021349E-2</v>
      </c>
      <c r="AD157" s="20">
        <v>0.13755502200880351</v>
      </c>
      <c r="AE157" s="20">
        <v>0.11376658624849216</v>
      </c>
      <c r="AF157" s="20">
        <v>0.10279001468428781</v>
      </c>
      <c r="AG157" s="20">
        <v>0.25507675657201445</v>
      </c>
      <c r="AH157" s="20">
        <v>7.4762563833341289E-2</v>
      </c>
      <c r="AI157" s="20">
        <v>0.14178758876196357</v>
      </c>
      <c r="AJ157" s="20">
        <v>0.16270756457564575</v>
      </c>
      <c r="AK157" s="20">
        <v>2.1117465904091508E-2</v>
      </c>
      <c r="AL157" s="20">
        <v>-1.8145826459914218E-2</v>
      </c>
      <c r="AM157" s="20">
        <v>0.17791706121958184</v>
      </c>
      <c r="AN157" s="20">
        <v>0.11433461703038084</v>
      </c>
      <c r="AO157" s="20">
        <v>0.14889185288045167</v>
      </c>
      <c r="AP157" s="20">
        <v>8.8262476894639563E-2</v>
      </c>
      <c r="AQ157" s="20">
        <v>1.9559829187445876E-2</v>
      </c>
      <c r="AR157" s="20">
        <v>4.0508714083843621E-2</v>
      </c>
      <c r="AS157" s="20">
        <v>3.6872652782519631E-2</v>
      </c>
      <c r="AT157" s="20">
        <v>6.9809283915077361E-2</v>
      </c>
      <c r="AU157" s="20">
        <v>2.3786581013561743E-2</v>
      </c>
      <c r="AV157" s="20">
        <v>0.23330930064888247</v>
      </c>
      <c r="AW157" s="20">
        <v>6.8715972546933027E-2</v>
      </c>
      <c r="AX157" s="20">
        <v>0.2071621101270697</v>
      </c>
      <c r="AY157" s="20">
        <v>0.16835781041388517</v>
      </c>
      <c r="AZ157" s="20">
        <v>0.17609220048244439</v>
      </c>
      <c r="BA157" s="20">
        <v>8.7941459994741913E-2</v>
      </c>
      <c r="BB157" s="20">
        <v>0.12064271459823479</v>
      </c>
      <c r="BC157" s="20">
        <v>0.13683006890297397</v>
      </c>
    </row>
    <row r="158" spans="1:55">
      <c r="B158" t="s">
        <v>223</v>
      </c>
      <c r="C158">
        <v>18</v>
      </c>
      <c r="D158">
        <v>18</v>
      </c>
      <c r="E158">
        <v>18</v>
      </c>
      <c r="F158">
        <v>18</v>
      </c>
      <c r="G158">
        <v>18</v>
      </c>
      <c r="H158">
        <v>18</v>
      </c>
      <c r="I158">
        <v>18</v>
      </c>
      <c r="J158">
        <v>18</v>
      </c>
      <c r="K158">
        <v>18</v>
      </c>
      <c r="L158">
        <v>18</v>
      </c>
      <c r="M158">
        <v>18</v>
      </c>
      <c r="N158">
        <v>18</v>
      </c>
      <c r="O158">
        <v>18</v>
      </c>
      <c r="P158">
        <v>18</v>
      </c>
      <c r="Q158">
        <v>18</v>
      </c>
      <c r="R158">
        <v>18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</row>
    <row r="161" spans="1:55">
      <c r="A161" s="8" t="s">
        <v>224</v>
      </c>
    </row>
    <row r="162" spans="1:55">
      <c r="B162" t="s">
        <v>216</v>
      </c>
      <c r="C162" s="31">
        <v>12.817219145404639</v>
      </c>
      <c r="D162" s="31">
        <v>12.809732041092667</v>
      </c>
      <c r="E162" s="31">
        <v>12.815667288766317</v>
      </c>
      <c r="F162" s="31">
        <v>12.814549938113361</v>
      </c>
      <c r="G162" s="31">
        <v>12.816805233884939</v>
      </c>
      <c r="H162" s="31">
        <v>12.81288440307239</v>
      </c>
      <c r="I162" s="31">
        <v>12.81331330994302</v>
      </c>
      <c r="J162" s="31">
        <v>12.810934558134596</v>
      </c>
      <c r="K162" s="31">
        <v>12.811148202512005</v>
      </c>
      <c r="L162" s="31">
        <v>12.814879887835255</v>
      </c>
      <c r="M162" s="31">
        <v>12.821412544937436</v>
      </c>
      <c r="N162" s="31">
        <v>12.819095782593745</v>
      </c>
      <c r="O162" s="31">
        <v>12.812338831390388</v>
      </c>
      <c r="P162" s="31">
        <v>12.812096781482326</v>
      </c>
      <c r="Q162" s="31">
        <v>12.815345078290729</v>
      </c>
      <c r="R162" s="31">
        <v>12.815711468242117</v>
      </c>
      <c r="S162" s="31">
        <v>12.812372588661209</v>
      </c>
      <c r="T162" s="31">
        <v>12.816091448430351</v>
      </c>
      <c r="U162" s="31">
        <v>12.814546852239651</v>
      </c>
      <c r="V162" s="31">
        <v>12.81145662132478</v>
      </c>
      <c r="W162" s="31">
        <v>12.814922528786086</v>
      </c>
      <c r="X162" s="31">
        <v>12.817662753008971</v>
      </c>
      <c r="Y162" s="31">
        <v>12.806567709189416</v>
      </c>
      <c r="Z162" s="31">
        <v>12.815090519596231</v>
      </c>
      <c r="AA162" s="31">
        <v>12.815281989642113</v>
      </c>
      <c r="AB162" s="31">
        <v>12.815901074724351</v>
      </c>
      <c r="AC162" s="31">
        <v>12.814116835927887</v>
      </c>
      <c r="AD162" s="31">
        <v>12.812859046489152</v>
      </c>
      <c r="AE162" s="31">
        <v>12.819461334344746</v>
      </c>
      <c r="AF162" s="31">
        <v>12.813083541286099</v>
      </c>
      <c r="AG162" s="31">
        <v>12.819261214706257</v>
      </c>
      <c r="AH162" s="31">
        <v>12.814306444850608</v>
      </c>
      <c r="AI162" s="31">
        <v>12.787701892268222</v>
      </c>
      <c r="AJ162" s="31">
        <v>12.810935258155617</v>
      </c>
      <c r="AK162" s="31">
        <v>12.814773798938791</v>
      </c>
      <c r="AL162" s="31">
        <v>12.831090199996751</v>
      </c>
      <c r="AM162" s="31">
        <v>12.811928566157505</v>
      </c>
      <c r="AN162" s="31">
        <v>12.814734709841771</v>
      </c>
      <c r="AO162" s="31">
        <v>12.819457458886518</v>
      </c>
      <c r="AP162" s="31">
        <v>12.814374704096441</v>
      </c>
      <c r="AQ162" s="31">
        <v>12.806437742471982</v>
      </c>
      <c r="AR162" s="31">
        <v>12.822060011014516</v>
      </c>
      <c r="AS162" s="31">
        <v>12.812317891678893</v>
      </c>
      <c r="AT162" s="31">
        <v>12.814570121024731</v>
      </c>
      <c r="AU162" s="31">
        <v>12.809840579464703</v>
      </c>
      <c r="AV162" s="31">
        <v>12.814244071673096</v>
      </c>
      <c r="AW162" s="31">
        <v>12.802268129032575</v>
      </c>
      <c r="AX162" s="31">
        <v>12.815287046759257</v>
      </c>
      <c r="AY162" s="31">
        <v>12.815763359841434</v>
      </c>
      <c r="AZ162" s="31">
        <v>12.815289735331385</v>
      </c>
      <c r="BA162" s="31">
        <v>12.813463903341642</v>
      </c>
      <c r="BB162" s="31">
        <v>12.820177946526355</v>
      </c>
      <c r="BC162" s="31">
        <v>12.816571389915095</v>
      </c>
    </row>
    <row r="163" spans="1:55">
      <c r="B163" t="s">
        <v>217</v>
      </c>
      <c r="C163" s="31">
        <v>0.62712970811613922</v>
      </c>
      <c r="D163" s="31">
        <v>0.62643242664315246</v>
      </c>
      <c r="E163" s="31">
        <v>0.62653853064688692</v>
      </c>
      <c r="F163" s="31">
        <v>0.6328047547232748</v>
      </c>
      <c r="G163" s="31">
        <v>0.62645281025512112</v>
      </c>
      <c r="H163" s="31">
        <v>0.62777892695115167</v>
      </c>
      <c r="I163" s="31">
        <v>0.62722193683244376</v>
      </c>
      <c r="J163" s="31">
        <v>0.63118119214696933</v>
      </c>
      <c r="K163" s="31">
        <v>0.62748695413763633</v>
      </c>
      <c r="L163" s="31">
        <v>0.62695084028967196</v>
      </c>
      <c r="M163" s="31">
        <v>0.62821524004612495</v>
      </c>
      <c r="N163" s="31">
        <v>0.62671730298834671</v>
      </c>
      <c r="O163" s="31">
        <v>0.6293676487913592</v>
      </c>
      <c r="P163" s="31">
        <v>0.62771962840268625</v>
      </c>
      <c r="Q163" s="31">
        <v>0.62607624823750918</v>
      </c>
      <c r="R163" s="31">
        <v>0.62209521131343637</v>
      </c>
      <c r="S163" s="31">
        <v>0.62704150513783619</v>
      </c>
      <c r="T163" s="31">
        <v>0.62747095513449158</v>
      </c>
      <c r="U163" s="31">
        <v>0.6287665026882101</v>
      </c>
      <c r="V163" s="31">
        <v>0.62561845200004551</v>
      </c>
      <c r="W163" s="31">
        <v>0.62749416150340098</v>
      </c>
      <c r="X163" s="31">
        <v>0.62696440111624496</v>
      </c>
      <c r="Y163" s="31">
        <v>0.630250030542991</v>
      </c>
      <c r="Z163" s="31">
        <v>0.63013282520267999</v>
      </c>
      <c r="AA163" s="31">
        <v>0.62764389189673109</v>
      </c>
      <c r="AB163" s="31">
        <v>0.62779738691986353</v>
      </c>
      <c r="AC163" s="31">
        <v>0.62903862070960403</v>
      </c>
      <c r="AD163" s="31">
        <v>0.62667799323262352</v>
      </c>
      <c r="AE163" s="31">
        <v>0.62706798998948121</v>
      </c>
      <c r="AF163" s="31">
        <v>0.63057730008522872</v>
      </c>
      <c r="AG163" s="31">
        <v>0.62545240797989465</v>
      </c>
      <c r="AH163" s="31">
        <v>0.62769902096511809</v>
      </c>
      <c r="AI163" s="31">
        <v>0.62881456567055571</v>
      </c>
      <c r="AJ163" s="31">
        <v>0.62469391589931944</v>
      </c>
      <c r="AK163" s="31">
        <v>0.62569353366657343</v>
      </c>
      <c r="AL163" s="31">
        <v>0.62680751453324146</v>
      </c>
      <c r="AM163" s="31">
        <v>0.62460732905682403</v>
      </c>
      <c r="AN163" s="31">
        <v>0.62743525406525413</v>
      </c>
      <c r="AO163" s="31">
        <v>0.62689304939036861</v>
      </c>
      <c r="AP163" s="31">
        <v>0.62692417872216433</v>
      </c>
      <c r="AQ163" s="31">
        <v>0.63089926250244477</v>
      </c>
      <c r="AR163" s="31">
        <v>0.62426122025757624</v>
      </c>
      <c r="AS163" s="31">
        <v>0.62763723446719488</v>
      </c>
      <c r="AT163" s="31">
        <v>0.62666654379396858</v>
      </c>
      <c r="AU163" s="31">
        <v>0.63219180354371862</v>
      </c>
      <c r="AV163" s="31">
        <v>0.62698617183391536</v>
      </c>
      <c r="AW163" s="31">
        <v>0.63227166604871299</v>
      </c>
      <c r="AX163" s="31">
        <v>0.62622775446724177</v>
      </c>
      <c r="AY163" s="31">
        <v>0.62845189561653692</v>
      </c>
      <c r="AZ163" s="31">
        <v>0.62705212360064444</v>
      </c>
      <c r="BA163" s="31">
        <v>0.62689728434480774</v>
      </c>
      <c r="BB163" s="31">
        <v>0.62523314168334332</v>
      </c>
      <c r="BC163" s="31">
        <v>0.62625791288463828</v>
      </c>
    </row>
    <row r="164" spans="1:55">
      <c r="B164" t="s">
        <v>218</v>
      </c>
      <c r="C164" s="31">
        <v>0.42381762023795266</v>
      </c>
      <c r="D164" s="31">
        <v>0.45713993689039062</v>
      </c>
      <c r="E164" s="31">
        <v>0.4439023607460244</v>
      </c>
      <c r="F164" s="31">
        <v>0.44057142147939932</v>
      </c>
      <c r="G164" s="31">
        <v>0.43873386187248575</v>
      </c>
      <c r="H164" s="31">
        <v>0.44479564805494209</v>
      </c>
      <c r="I164" s="31">
        <v>0.44755158910340032</v>
      </c>
      <c r="J164" s="31">
        <v>0.44745410998208301</v>
      </c>
      <c r="K164" s="31">
        <v>0.44313835605104801</v>
      </c>
      <c r="L164" s="31">
        <v>0.44037823971385298</v>
      </c>
      <c r="M164" s="31">
        <v>0.42638488478866743</v>
      </c>
      <c r="N164" s="31">
        <v>0.45244742162916041</v>
      </c>
      <c r="O164" s="31">
        <v>0.44061715082506375</v>
      </c>
      <c r="P164" s="31">
        <v>0.45271762057555354</v>
      </c>
      <c r="Q164" s="31">
        <v>0.44682826788847246</v>
      </c>
      <c r="R164" s="31">
        <v>0.45201542149564689</v>
      </c>
      <c r="S164" s="31">
        <v>0.4464027375197227</v>
      </c>
      <c r="T164" s="31">
        <v>0.43862936786240148</v>
      </c>
      <c r="U164" s="31">
        <v>0.43902133767751522</v>
      </c>
      <c r="V164" s="31">
        <v>0.43647701585188614</v>
      </c>
      <c r="W164" s="31">
        <v>0.43962692290821337</v>
      </c>
      <c r="X164" s="31">
        <v>0.45389437066785804</v>
      </c>
      <c r="Y164" s="31">
        <v>0.44425993474703762</v>
      </c>
      <c r="Z164" s="31">
        <v>0.40372588554868494</v>
      </c>
      <c r="AA164" s="31">
        <v>0.44481289096321819</v>
      </c>
      <c r="AB164" s="31">
        <v>0.44245966585891083</v>
      </c>
      <c r="AC164" s="31">
        <v>0.44290459816855243</v>
      </c>
      <c r="AD164" s="31">
        <v>0.448688905956176</v>
      </c>
      <c r="AE164" s="31">
        <v>0.43982965445396532</v>
      </c>
      <c r="AF164" s="31">
        <v>0.4500217885029455</v>
      </c>
      <c r="AG164" s="31">
        <v>0.45820846274877775</v>
      </c>
      <c r="AH164" s="31">
        <v>0.44786381497226846</v>
      </c>
      <c r="AI164" s="31">
        <v>0.49067198763245296</v>
      </c>
      <c r="AJ164" s="31">
        <v>0.44850949404180862</v>
      </c>
      <c r="AK164" s="31">
        <v>0.44530287863498574</v>
      </c>
      <c r="AL164" s="31">
        <v>0.42476869962767549</v>
      </c>
      <c r="AM164" s="31">
        <v>0.45612132967833618</v>
      </c>
      <c r="AN164" s="31">
        <v>0.44337554057814377</v>
      </c>
      <c r="AO164" s="31">
        <v>0.45682379493569403</v>
      </c>
      <c r="AP164" s="31">
        <v>0.44494767057280865</v>
      </c>
      <c r="AQ164" s="31">
        <v>0.44131893231242408</v>
      </c>
      <c r="AR164" s="31">
        <v>0.43709079094380021</v>
      </c>
      <c r="AS164" s="31">
        <v>0.45048620372916154</v>
      </c>
      <c r="AT164" s="31">
        <v>0.44556299156779983</v>
      </c>
      <c r="AU164" s="31">
        <v>0.42625427330755833</v>
      </c>
      <c r="AV164" s="31">
        <v>0.44494104793733213</v>
      </c>
      <c r="AW164" s="31">
        <v>0.46436063113248105</v>
      </c>
      <c r="AX164" s="31">
        <v>0.44449362529585673</v>
      </c>
      <c r="AY164" s="31">
        <v>0.44342744550240265</v>
      </c>
      <c r="AZ164" s="31">
        <v>0.44683231305323856</v>
      </c>
      <c r="BA164" s="31">
        <v>0.44532584848564594</v>
      </c>
      <c r="BB164" s="31">
        <v>0.48009712300465496</v>
      </c>
      <c r="BC164" s="31">
        <v>0.4358896076051535</v>
      </c>
    </row>
    <row r="165" spans="1:55">
      <c r="B165" t="s">
        <v>219</v>
      </c>
      <c r="C165" s="31">
        <v>0.19096276480396263</v>
      </c>
      <c r="D165" s="31">
        <v>0.15665784699970534</v>
      </c>
      <c r="E165" s="31">
        <v>0.1617444919555816</v>
      </c>
      <c r="F165" s="31">
        <v>0.16082604962565611</v>
      </c>
      <c r="G165" s="31">
        <v>0.16310337583390586</v>
      </c>
      <c r="H165" s="31">
        <v>0.16252049393951762</v>
      </c>
      <c r="I165" s="31">
        <v>0.15481466094418173</v>
      </c>
      <c r="J165" s="31">
        <v>0.16256292839174574</v>
      </c>
      <c r="K165" s="31">
        <v>0.16819202909035297</v>
      </c>
      <c r="L165" s="31">
        <v>0.16531318919302812</v>
      </c>
      <c r="M165" s="31">
        <v>0.16915297456674111</v>
      </c>
      <c r="N165" s="31">
        <v>0.16696938333937167</v>
      </c>
      <c r="O165" s="31">
        <v>0.16553001458055727</v>
      </c>
      <c r="P165" s="31">
        <v>0.15509730054549328</v>
      </c>
      <c r="Q165" s="31">
        <v>0.16157425539342624</v>
      </c>
      <c r="R165" s="31">
        <v>0.15455513331555285</v>
      </c>
      <c r="S165" s="31">
        <v>0.16160336889525384</v>
      </c>
      <c r="T165" s="31">
        <v>0.16456895098040686</v>
      </c>
      <c r="U165" s="31">
        <v>0.15671309770681655</v>
      </c>
      <c r="V165" s="31">
        <v>0.17461819600232706</v>
      </c>
      <c r="W165" s="31">
        <v>0.15973801818190592</v>
      </c>
      <c r="X165" s="31">
        <v>0.15558244874183169</v>
      </c>
      <c r="Y165" s="31">
        <v>0.16039174713949583</v>
      </c>
      <c r="Z165" s="31">
        <v>0.19340777889018368</v>
      </c>
      <c r="AA165" s="31">
        <v>0.16028930385074378</v>
      </c>
      <c r="AB165" s="31">
        <v>0.16088555495078627</v>
      </c>
      <c r="AC165" s="31">
        <v>0.16303950431475447</v>
      </c>
      <c r="AD165" s="31">
        <v>0.16588739365653263</v>
      </c>
      <c r="AE165" s="31">
        <v>0.15708779987464641</v>
      </c>
      <c r="AF165" s="31">
        <v>0.15932646742524642</v>
      </c>
      <c r="AG165" s="31">
        <v>0.16040733392949291</v>
      </c>
      <c r="AH165" s="31">
        <v>0.15920812956331759</v>
      </c>
      <c r="AI165" s="31">
        <v>0.13794101340892354</v>
      </c>
      <c r="AJ165" s="31">
        <v>0.16228813491112656</v>
      </c>
      <c r="AK165" s="31">
        <v>0.15851879459963403</v>
      </c>
      <c r="AL165" s="31">
        <v>0.14776809242987449</v>
      </c>
      <c r="AM165" s="31">
        <v>0.15299708425545441</v>
      </c>
      <c r="AN165" s="31">
        <v>0.16051635196057754</v>
      </c>
      <c r="AO165" s="31">
        <v>0.15097438860357479</v>
      </c>
      <c r="AP165" s="31">
        <v>0.16021524631856379</v>
      </c>
      <c r="AQ165" s="31">
        <v>0.16787525933291775</v>
      </c>
      <c r="AR165" s="31">
        <v>0.1556297157235631</v>
      </c>
      <c r="AS165" s="31">
        <v>0.15673422967828587</v>
      </c>
      <c r="AT165" s="31">
        <v>0.15984140060233723</v>
      </c>
      <c r="AU165" s="31">
        <v>0.1755219698118943</v>
      </c>
      <c r="AV165" s="31">
        <v>0.15947803333162081</v>
      </c>
      <c r="AW165" s="31">
        <v>0.13103812705228901</v>
      </c>
      <c r="AX165" s="31">
        <v>0.16304420261765296</v>
      </c>
      <c r="AY165" s="31">
        <v>0.1623917780574746</v>
      </c>
      <c r="AZ165" s="31">
        <v>0.15925517629622021</v>
      </c>
      <c r="BA165" s="31">
        <v>0.16259340762324623</v>
      </c>
      <c r="BB165" s="31">
        <v>0.13324360811210118</v>
      </c>
      <c r="BC165" s="31">
        <v>0.16831921619179602</v>
      </c>
    </row>
    <row r="166" spans="1:55">
      <c r="B166" t="s">
        <v>220</v>
      </c>
      <c r="C166" s="31">
        <v>9.4677511393098171E-2</v>
      </c>
      <c r="D166" s="31">
        <v>0.11095634019827018</v>
      </c>
      <c r="E166" s="31">
        <v>9.9479524361308885E-2</v>
      </c>
      <c r="F166" s="31">
        <v>0.11006314761137045</v>
      </c>
      <c r="G166" s="31">
        <v>0.10907159670629264</v>
      </c>
      <c r="H166" s="31">
        <v>0.10179342606131343</v>
      </c>
      <c r="I166" s="31">
        <v>0.10977007445625103</v>
      </c>
      <c r="J166" s="31">
        <v>0.10661130436832145</v>
      </c>
      <c r="K166" s="31">
        <v>0.1018364785179439</v>
      </c>
      <c r="L166" s="31">
        <v>0.10395212049695503</v>
      </c>
      <c r="M166" s="31">
        <v>0.11285150840872868</v>
      </c>
      <c r="N166" s="31">
        <v>8.6397660773184212E-2</v>
      </c>
      <c r="O166" s="31">
        <v>0.10466523755598584</v>
      </c>
      <c r="P166" s="31">
        <v>0.1057203064698805</v>
      </c>
      <c r="Q166" s="31">
        <v>0.10431420693070237</v>
      </c>
      <c r="R166" s="31">
        <v>9.2676138236125125E-2</v>
      </c>
      <c r="S166" s="31">
        <v>0.10612395466848289</v>
      </c>
      <c r="T166" s="31">
        <v>0.10433170770676883</v>
      </c>
      <c r="U166" s="31">
        <v>0.11427851674253658</v>
      </c>
      <c r="V166" s="31">
        <v>0.10573805416740537</v>
      </c>
      <c r="W166" s="31">
        <v>0.10851015848503008</v>
      </c>
      <c r="X166" s="31">
        <v>9.9503014400384018E-2</v>
      </c>
      <c r="Y166" s="31">
        <v>0.11689601504617993</v>
      </c>
      <c r="Z166" s="31">
        <v>0.10604040724435995</v>
      </c>
      <c r="AA166" s="31">
        <v>0.10539415660645776</v>
      </c>
      <c r="AB166" s="31">
        <v>0.10313938778589071</v>
      </c>
      <c r="AC166" s="31">
        <v>0.10524242364690309</v>
      </c>
      <c r="AD166" s="31">
        <v>0.10020252734990942</v>
      </c>
      <c r="AE166" s="31">
        <v>0.10423208482699614</v>
      </c>
      <c r="AF166" s="31">
        <v>0.10628989100841502</v>
      </c>
      <c r="AG166" s="31">
        <v>0.10062789653882867</v>
      </c>
      <c r="AH166" s="31">
        <v>0.10380892089426159</v>
      </c>
      <c r="AI166" s="31">
        <v>0.10317535760217442</v>
      </c>
      <c r="AJ166" s="31">
        <v>0.1083221198069267</v>
      </c>
      <c r="AK166" s="31">
        <v>0.10727913758209669</v>
      </c>
      <c r="AL166" s="31">
        <v>0.11598211536671865</v>
      </c>
      <c r="AM166" s="31">
        <v>0.10317943236699752</v>
      </c>
      <c r="AN166" s="31">
        <v>0.10657520088673479</v>
      </c>
      <c r="AO166" s="31">
        <v>0.10513039650977005</v>
      </c>
      <c r="AP166" s="31">
        <v>0.10578038524992366</v>
      </c>
      <c r="AQ166" s="31">
        <v>0.10111247781969618</v>
      </c>
      <c r="AR166" s="31">
        <v>0.10923611475842263</v>
      </c>
      <c r="AS166" s="31">
        <v>0.10739102691223297</v>
      </c>
      <c r="AT166" s="31">
        <v>0.10708229676935903</v>
      </c>
      <c r="AU166" s="31">
        <v>0.10676639878525551</v>
      </c>
      <c r="AV166" s="31">
        <v>0.10513060531848911</v>
      </c>
      <c r="AW166" s="31">
        <v>8.9453099906663405E-2</v>
      </c>
      <c r="AX166" s="31">
        <v>0.10219327879520154</v>
      </c>
      <c r="AY166" s="31">
        <v>0.10415743115331262</v>
      </c>
      <c r="AZ166" s="31">
        <v>0.1042627293398468</v>
      </c>
      <c r="BA166" s="31">
        <v>0.10388159705056238</v>
      </c>
      <c r="BB166" s="31">
        <v>0.10888926911656939</v>
      </c>
      <c r="BC166" s="31">
        <v>0.10745367871077752</v>
      </c>
    </row>
    <row r="167" spans="1:55">
      <c r="B167" t="s">
        <v>225</v>
      </c>
      <c r="C167" s="31">
        <v>0.12150468166324147</v>
      </c>
      <c r="D167" s="31">
        <v>0.12359159685608501</v>
      </c>
      <c r="E167" s="31">
        <v>0.12324787238901624</v>
      </c>
      <c r="F167" s="31">
        <v>0.13217376575351314</v>
      </c>
      <c r="G167" s="31">
        <v>0.12288769765677032</v>
      </c>
      <c r="H167" s="31">
        <v>0.12919440994006814</v>
      </c>
      <c r="I167" s="31">
        <v>0.12487470386764654</v>
      </c>
      <c r="J167" s="31">
        <v>0.13706018401500897</v>
      </c>
      <c r="K167" s="31">
        <v>0.12870964222518633</v>
      </c>
      <c r="L167" s="31">
        <v>0.12307953610340672</v>
      </c>
      <c r="M167" s="31">
        <v>0.13726772631351714</v>
      </c>
      <c r="N167" s="31">
        <v>0.12198175940059586</v>
      </c>
      <c r="O167" s="31">
        <v>0.12794174119086588</v>
      </c>
      <c r="P167" s="31">
        <v>0.12676771898688943</v>
      </c>
      <c r="Q167" s="31">
        <v>0.12171966210426044</v>
      </c>
      <c r="R167" s="31">
        <v>0.11428480170755995</v>
      </c>
      <c r="S167" s="31">
        <v>0.12321666434535516</v>
      </c>
      <c r="T167" s="31">
        <v>0.13002499084082975</v>
      </c>
      <c r="U167" s="31">
        <v>0.12618436838216662</v>
      </c>
      <c r="V167" s="31">
        <v>0.13146065398894646</v>
      </c>
      <c r="W167" s="31">
        <v>0.1218073782663498</v>
      </c>
      <c r="X167" s="31">
        <v>0.12595743134646198</v>
      </c>
      <c r="Y167" s="31">
        <v>0.13567249409377924</v>
      </c>
      <c r="Z167" s="31">
        <v>0.12455488549148441</v>
      </c>
      <c r="AA167" s="31">
        <v>0.12368805787968395</v>
      </c>
      <c r="AB167" s="31">
        <v>0.12460459341251928</v>
      </c>
      <c r="AC167" s="31">
        <v>0.13311598005915859</v>
      </c>
      <c r="AD167" s="31">
        <v>0.12499651430944181</v>
      </c>
      <c r="AE167" s="31">
        <v>0.12617818185698848</v>
      </c>
      <c r="AF167" s="31">
        <v>0.13060779866809447</v>
      </c>
      <c r="AG167" s="31">
        <v>0.1313154023425287</v>
      </c>
      <c r="AH167" s="31">
        <v>0.12893595599785801</v>
      </c>
      <c r="AI167" s="31">
        <v>0.12284409942711516</v>
      </c>
      <c r="AJ167" s="31">
        <v>0.11202169308850274</v>
      </c>
      <c r="AK167" s="31">
        <v>0.12071467044070472</v>
      </c>
      <c r="AL167" s="31">
        <v>0.111167860155029</v>
      </c>
      <c r="AM167" s="31">
        <v>0.12795101592373048</v>
      </c>
      <c r="AN167" s="31">
        <v>0.12693574858162182</v>
      </c>
      <c r="AO167" s="31">
        <v>0.12510208424137748</v>
      </c>
      <c r="AP167" s="31">
        <v>0.12357587300745609</v>
      </c>
      <c r="AQ167" s="31">
        <v>0.14193855805786137</v>
      </c>
      <c r="AR167" s="31">
        <v>0.11139862192050343</v>
      </c>
      <c r="AS167" s="31">
        <v>0.12416910854387986</v>
      </c>
      <c r="AT167" s="31">
        <v>0.12342821347674704</v>
      </c>
      <c r="AU167" s="31">
        <v>0.14249648757510736</v>
      </c>
      <c r="AV167" s="31">
        <v>0.12527638712442601</v>
      </c>
      <c r="AW167" s="31">
        <v>0.12445997451312252</v>
      </c>
      <c r="AX167" s="31">
        <v>0.12100049828728121</v>
      </c>
      <c r="AY167" s="31">
        <v>0.1233185145088953</v>
      </c>
      <c r="AZ167" s="31">
        <v>0.12567133584468748</v>
      </c>
      <c r="BA167" s="31">
        <v>0.12657540754975516</v>
      </c>
      <c r="BB167" s="31">
        <v>0.12362413787767235</v>
      </c>
      <c r="BC167" s="31">
        <v>0.12189278087833144</v>
      </c>
    </row>
    <row r="168" spans="1:55">
      <c r="B168" t="s">
        <v>226</v>
      </c>
      <c r="C168" s="31">
        <v>-0.37229165620323451</v>
      </c>
      <c r="D168" s="31">
        <v>-0.40029655329034286</v>
      </c>
      <c r="E168" s="31">
        <v>-0.35409746395880048</v>
      </c>
      <c r="F168" s="31">
        <v>-0.38079269995727272</v>
      </c>
      <c r="G168" s="31">
        <v>-0.37238802143178218</v>
      </c>
      <c r="H168" s="31">
        <v>-0.3479372427761262</v>
      </c>
      <c r="I168" s="31">
        <v>-0.39556858220062985</v>
      </c>
      <c r="J168" s="31">
        <v>-0.33467907529638907</v>
      </c>
      <c r="K168" s="31">
        <v>-0.39218484854447522</v>
      </c>
      <c r="L168" s="31">
        <v>-0.37352077511780502</v>
      </c>
      <c r="M168" s="31">
        <v>-0.36636745662078835</v>
      </c>
      <c r="N168" s="31">
        <v>-0.45925238847230287</v>
      </c>
      <c r="O168" s="31">
        <v>-0.42901924253101764</v>
      </c>
      <c r="P168" s="31">
        <v>-0.37266565684339747</v>
      </c>
      <c r="Q168" s="31">
        <v>-0.37734922005510918</v>
      </c>
      <c r="R168" s="31">
        <v>-0.35842476957809133</v>
      </c>
      <c r="S168" s="31">
        <v>-0.35454392671765556</v>
      </c>
      <c r="T168" s="31">
        <v>-0.39269300695857801</v>
      </c>
      <c r="U168" s="31">
        <v>-0.389404678686189</v>
      </c>
      <c r="V168" s="31">
        <v>-0.31747603649379857</v>
      </c>
      <c r="W168" s="31">
        <v>-0.22895369706124347</v>
      </c>
      <c r="X168" s="31">
        <v>-0.43886947995862802</v>
      </c>
      <c r="Y168" s="31">
        <v>-0.37337600290101314</v>
      </c>
      <c r="Z168" s="31">
        <v>-0.40141903726022066</v>
      </c>
      <c r="AA168" s="31">
        <v>-0.37924679976802611</v>
      </c>
      <c r="AB168" s="31">
        <v>-0.37932477859397951</v>
      </c>
      <c r="AC168" s="31">
        <v>-0.37138961260064557</v>
      </c>
      <c r="AD168" s="31">
        <v>-0.3742197508901331</v>
      </c>
      <c r="AE168" s="31">
        <v>-0.37768395522454962</v>
      </c>
      <c r="AF168" s="31">
        <v>-0.38956149181062166</v>
      </c>
      <c r="AG168" s="31">
        <v>-0.46205209541916481</v>
      </c>
      <c r="AH168" s="31">
        <v>-0.37218652822928527</v>
      </c>
      <c r="AI168" s="31">
        <v>-0.30443575165854886</v>
      </c>
      <c r="AJ168" s="31">
        <v>-0.37415836912025918</v>
      </c>
      <c r="AK168" s="31">
        <v>-0.35102507535006755</v>
      </c>
      <c r="AL168" s="31">
        <v>-0.51829590350545818</v>
      </c>
      <c r="AM168" s="31">
        <v>-0.40931439487207433</v>
      </c>
      <c r="AN168" s="31">
        <v>-0.37469032273540276</v>
      </c>
      <c r="AO168" s="31">
        <v>-0.405987541344832</v>
      </c>
      <c r="AP168" s="31">
        <v>-0.37280827648908577</v>
      </c>
      <c r="AQ168" s="31">
        <v>-0.40964494938947582</v>
      </c>
      <c r="AR168" s="31">
        <v>-0.25488962993383857</v>
      </c>
      <c r="AS168" s="31">
        <v>-0.40561202090393783</v>
      </c>
      <c r="AT168" s="31">
        <v>-0.33851096182861345</v>
      </c>
      <c r="AU168" s="31">
        <v>-0.44696440822760047</v>
      </c>
      <c r="AV168" s="31">
        <v>-0.39134946530999126</v>
      </c>
      <c r="AW168" s="31">
        <v>-0.35637045987491234</v>
      </c>
      <c r="AX168" s="31">
        <v>-0.24160753933709078</v>
      </c>
      <c r="AY168" s="31">
        <v>-0.3760580341659242</v>
      </c>
      <c r="AZ168" s="31">
        <v>-0.39025396151577973</v>
      </c>
      <c r="BA168" s="31">
        <v>-0.38195668509070285</v>
      </c>
      <c r="BB168" s="31">
        <v>-0.34806187446929693</v>
      </c>
      <c r="BC168" s="31">
        <v>-0.34925812609869589</v>
      </c>
    </row>
    <row r="169" spans="1:55">
      <c r="B169" t="s">
        <v>227</v>
      </c>
      <c r="C169" s="31">
        <v>0.25107352360474089</v>
      </c>
      <c r="D169" s="31">
        <v>0.22272730217267106</v>
      </c>
      <c r="E169" s="31">
        <v>0.21300959127088095</v>
      </c>
      <c r="F169" s="31">
        <v>0.17335542337902538</v>
      </c>
      <c r="G169" s="31">
        <v>0.18996236641101552</v>
      </c>
      <c r="H169" s="31">
        <v>0.20381579665316127</v>
      </c>
      <c r="I169" s="31">
        <v>0.25152891820417489</v>
      </c>
      <c r="J169" s="31">
        <v>0.20463766697671296</v>
      </c>
      <c r="K169" s="31">
        <v>0.16958826570242688</v>
      </c>
      <c r="L169" s="31">
        <v>0.18635031529150531</v>
      </c>
      <c r="M169" s="31">
        <v>0.18249730011161983</v>
      </c>
      <c r="N169" s="31">
        <v>0.15794361855622402</v>
      </c>
      <c r="O169" s="31">
        <v>0.16844599337173957</v>
      </c>
      <c r="P169" s="31">
        <v>0.11632977868088479</v>
      </c>
      <c r="Q169" s="31">
        <v>0.18855649782772993</v>
      </c>
      <c r="R169" s="31">
        <v>0.21778015067159809</v>
      </c>
      <c r="S169" s="31">
        <v>0.1956193740023032</v>
      </c>
      <c r="T169" s="31">
        <v>0.18107885978200972</v>
      </c>
      <c r="U169" s="31">
        <v>0.17302448085604266</v>
      </c>
      <c r="V169" s="31">
        <v>0.27740749094919742</v>
      </c>
      <c r="W169" s="31">
        <v>0.23571949757047889</v>
      </c>
      <c r="X169" s="31">
        <v>0.17421493243426237</v>
      </c>
      <c r="Y169" s="31">
        <v>0.10588288610709412</v>
      </c>
      <c r="Z169" s="31">
        <v>0.18618116751437797</v>
      </c>
      <c r="AA169" s="31">
        <v>0.19081218843470027</v>
      </c>
      <c r="AB169" s="31">
        <v>0.1805822018903388</v>
      </c>
      <c r="AC169" s="31">
        <v>0.18884973319552725</v>
      </c>
      <c r="AD169" s="31">
        <v>0.18686585189078467</v>
      </c>
      <c r="AE169" s="31">
        <v>0.17512836761040085</v>
      </c>
      <c r="AF169" s="31">
        <v>0.1674170193964844</v>
      </c>
      <c r="AG169" s="31">
        <v>0.17121564819836485</v>
      </c>
      <c r="AH169" s="31">
        <v>0.18869188478016991</v>
      </c>
      <c r="AI169" s="31">
        <v>0.2328630013255388</v>
      </c>
      <c r="AJ169" s="31">
        <v>0.19218571466043591</v>
      </c>
      <c r="AK169" s="31">
        <v>0.20632116545564333</v>
      </c>
      <c r="AL169" s="31">
        <v>0.16659946607288456</v>
      </c>
      <c r="AM169" s="31">
        <v>0.17928178064532294</v>
      </c>
      <c r="AN169" s="31">
        <v>0.19330688239669644</v>
      </c>
      <c r="AO169" s="31">
        <v>0.1859902829732617</v>
      </c>
      <c r="AP169" s="31">
        <v>0.2290697476813679</v>
      </c>
      <c r="AQ169" s="31">
        <v>0.16813952291116996</v>
      </c>
      <c r="AR169" s="31">
        <v>0.23846949280649632</v>
      </c>
      <c r="AS169" s="31">
        <v>0.17994301787009193</v>
      </c>
      <c r="AT169" s="31">
        <v>0.17481390584244072</v>
      </c>
      <c r="AU169" s="31">
        <v>0.15426972026093408</v>
      </c>
      <c r="AV169" s="31">
        <v>0.17867650841945085</v>
      </c>
      <c r="AW169" s="31">
        <v>0.20320354247111899</v>
      </c>
      <c r="AX169" s="31">
        <v>0.30866308158943717</v>
      </c>
      <c r="AY169" s="31">
        <v>0.18276575431779585</v>
      </c>
      <c r="AZ169" s="31">
        <v>0.19466101229742394</v>
      </c>
      <c r="BA169" s="31">
        <v>0.19408398963548201</v>
      </c>
      <c r="BB169" s="31">
        <v>0.20334885650391998</v>
      </c>
      <c r="BC169" s="31">
        <v>0.20491353114258057</v>
      </c>
    </row>
    <row r="170" spans="1:55">
      <c r="B170" t="s">
        <v>228</v>
      </c>
      <c r="C170" s="31">
        <v>0.14596830485981666</v>
      </c>
      <c r="D170" s="31">
        <v>0.17177849581388829</v>
      </c>
      <c r="E170" s="31">
        <v>0.15483886501318267</v>
      </c>
      <c r="F170" s="31">
        <v>0.17794974498286584</v>
      </c>
      <c r="G170" s="31">
        <v>0.17188676846649997</v>
      </c>
      <c r="H170" s="31">
        <v>0.16001913836834675</v>
      </c>
      <c r="I170" s="31">
        <v>0.17826995710647331</v>
      </c>
      <c r="J170" s="31">
        <v>0.16941256687878514</v>
      </c>
      <c r="K170" s="31">
        <v>0.15529711493754556</v>
      </c>
      <c r="L170" s="31">
        <v>0.16484460359808092</v>
      </c>
      <c r="M170" s="31">
        <v>0.18664684042524549</v>
      </c>
      <c r="N170" s="31">
        <v>0.1547561951000799</v>
      </c>
      <c r="O170" s="31">
        <v>0.16437855724120906</v>
      </c>
      <c r="P170" s="31">
        <v>0.14311942948519987</v>
      </c>
      <c r="Q170" s="31">
        <v>0.16396621973346462</v>
      </c>
      <c r="R170" s="31">
        <v>0.13416837582546362</v>
      </c>
      <c r="S170" s="31">
        <v>0.16890950559847798</v>
      </c>
      <c r="T170" s="31">
        <v>0.1640777783447091</v>
      </c>
      <c r="U170" s="31">
        <v>0.21577666473416468</v>
      </c>
      <c r="V170" s="31">
        <v>0.15393852902841731</v>
      </c>
      <c r="W170" s="31">
        <v>0.18140575466897618</v>
      </c>
      <c r="X170" s="31">
        <v>0.14620866802689342</v>
      </c>
      <c r="Y170" s="31">
        <v>0.20678713176491742</v>
      </c>
      <c r="Z170" s="31">
        <v>0.15656134120190557</v>
      </c>
      <c r="AA170" s="31">
        <v>0.16404114759948579</v>
      </c>
      <c r="AB170" s="31">
        <v>0.16782890461962829</v>
      </c>
      <c r="AC170" s="31">
        <v>0.16660033235186913</v>
      </c>
      <c r="AD170" s="31">
        <v>0.15194285464472035</v>
      </c>
      <c r="AE170" s="31">
        <v>0.16973497702744425</v>
      </c>
      <c r="AF170" s="31">
        <v>0.16720910089759156</v>
      </c>
      <c r="AG170" s="31">
        <v>0.14751708740856675</v>
      </c>
      <c r="AH170" s="31">
        <v>0.16766663884915775</v>
      </c>
      <c r="AI170" s="31">
        <v>0.16213456734626613</v>
      </c>
      <c r="AJ170" s="31">
        <v>0.17567013467705989</v>
      </c>
      <c r="AK170" s="31">
        <v>0.17125280694478112</v>
      </c>
      <c r="AL170" s="31">
        <v>0.17821555056517674</v>
      </c>
      <c r="AM170" s="31">
        <v>0.16291602092212651</v>
      </c>
      <c r="AN170" s="31">
        <v>0.17114358176948108</v>
      </c>
      <c r="AO170" s="31">
        <v>0.15716899407163007</v>
      </c>
      <c r="AP170" s="31">
        <v>0.16151670357314785</v>
      </c>
      <c r="AQ170" s="31">
        <v>0.15569732564767053</v>
      </c>
      <c r="AR170" s="31">
        <v>0.17968558232475068</v>
      </c>
      <c r="AS170" s="31">
        <v>0.16936180917785057</v>
      </c>
      <c r="AT170" s="31">
        <v>0.17654307212838749</v>
      </c>
      <c r="AU170" s="31">
        <v>0.16679861288402542</v>
      </c>
      <c r="AV170" s="31">
        <v>0.16929474667119218</v>
      </c>
      <c r="AW170" s="31">
        <v>0.14636389987504791</v>
      </c>
      <c r="AX170" s="31">
        <v>0.15542489375565871</v>
      </c>
      <c r="AY170" s="31">
        <v>0.16373590283611791</v>
      </c>
      <c r="AZ170" s="31">
        <v>0.16202335231267001</v>
      </c>
      <c r="BA170" s="31">
        <v>0.1597645481501179</v>
      </c>
      <c r="BB170" s="31">
        <v>0.16900299808417318</v>
      </c>
      <c r="BC170" s="31">
        <v>0.16731089891616763</v>
      </c>
    </row>
    <row r="171" spans="1:55">
      <c r="B171" t="s">
        <v>229</v>
      </c>
      <c r="C171" s="31">
        <v>5.503990155228089E-2</v>
      </c>
      <c r="D171" s="31">
        <v>4.916034883349274E-2</v>
      </c>
      <c r="E171" s="31">
        <v>5.3284587002275452E-2</v>
      </c>
      <c r="F171" s="31">
        <v>4.6438770495822568E-2</v>
      </c>
      <c r="G171" s="31">
        <v>5.4123928392651788E-2</v>
      </c>
      <c r="H171" s="31">
        <v>5.3204514285881799E-2</v>
      </c>
      <c r="I171" s="31">
        <v>5.3512745703827136E-2</v>
      </c>
      <c r="J171" s="31">
        <v>5.0296776035877011E-2</v>
      </c>
      <c r="K171" s="31">
        <v>5.4182273542130122E-2</v>
      </c>
      <c r="L171" s="31">
        <v>5.4044621134801796E-2</v>
      </c>
      <c r="M171" s="31">
        <v>5.13127303109433E-2</v>
      </c>
      <c r="N171" s="31">
        <v>5.288435121579127E-2</v>
      </c>
      <c r="O171" s="31">
        <v>5.4667101446115196E-2</v>
      </c>
      <c r="P171" s="31">
        <v>5.147941371628928E-2</v>
      </c>
      <c r="Q171" s="31">
        <v>5.4158651158093707E-2</v>
      </c>
      <c r="R171" s="31">
        <v>5.8419685387726017E-2</v>
      </c>
      <c r="S171" s="31">
        <v>5.3813202937880944E-2</v>
      </c>
      <c r="T171" s="31">
        <v>5.5239256895829203E-2</v>
      </c>
      <c r="U171" s="31">
        <v>4.9449949373317037E-2</v>
      </c>
      <c r="V171" s="31">
        <v>3.92884225511968E-2</v>
      </c>
      <c r="W171" s="31">
        <v>5.0210375098082127E-2</v>
      </c>
      <c r="X171" s="31">
        <v>5.2589972630502468E-2</v>
      </c>
      <c r="Y171" s="31">
        <v>4.8389909273165221E-2</v>
      </c>
      <c r="Z171" s="31">
        <v>6.0341732873607445E-2</v>
      </c>
      <c r="AA171" s="31">
        <v>5.4713049229756505E-2</v>
      </c>
      <c r="AB171" s="31">
        <v>5.0898468907486172E-2</v>
      </c>
      <c r="AC171" s="31">
        <v>5.3265333346367405E-2</v>
      </c>
      <c r="AD171" s="31">
        <v>5.4883074935938692E-2</v>
      </c>
      <c r="AE171" s="31">
        <v>5.2741199780716452E-2</v>
      </c>
      <c r="AF171" s="31">
        <v>5.5237188358003841E-2</v>
      </c>
      <c r="AG171" s="31">
        <v>5.6033918204693167E-2</v>
      </c>
      <c r="AH171" s="31">
        <v>5.0554854145639982E-2</v>
      </c>
      <c r="AI171" s="31">
        <v>5.4390477619424615E-2</v>
      </c>
      <c r="AJ171" s="31">
        <v>5.6170591256039626E-2</v>
      </c>
      <c r="AK171" s="31">
        <v>5.4009750189700778E-2</v>
      </c>
      <c r="AL171" s="31">
        <v>5.4392669295586948E-2</v>
      </c>
      <c r="AM171" s="31">
        <v>5.5090168412796126E-2</v>
      </c>
      <c r="AN171" s="31">
        <v>5.3716614384770489E-2</v>
      </c>
      <c r="AO171" s="31">
        <v>5.3225749366978548E-2</v>
      </c>
      <c r="AP171" s="31">
        <v>5.4270127536606649E-2</v>
      </c>
      <c r="AQ171" s="31">
        <v>5.3373379568857682E-2</v>
      </c>
      <c r="AR171" s="31">
        <v>5.5167258833257127E-2</v>
      </c>
      <c r="AS171" s="31">
        <v>4.6101284287109245E-2</v>
      </c>
      <c r="AT171" s="31">
        <v>5.4131604166514968E-2</v>
      </c>
      <c r="AU171" s="31">
        <v>5.9101216571373683E-2</v>
      </c>
      <c r="AV171" s="31">
        <v>5.4762699359683475E-2</v>
      </c>
      <c r="AW171" s="31">
        <v>5.3565988595264846E-2</v>
      </c>
      <c r="AX171" s="31">
        <v>5.3358879624143984E-2</v>
      </c>
      <c r="AY171" s="31">
        <v>5.5990134811783165E-2</v>
      </c>
      <c r="AZ171" s="31">
        <v>5.4452989613549385E-2</v>
      </c>
      <c r="BA171" s="31">
        <v>5.3965274109464501E-2</v>
      </c>
      <c r="BB171" s="31">
        <v>5.2298936624469383E-2</v>
      </c>
      <c r="BC171" s="31">
        <v>5.5403825613348445E-2</v>
      </c>
    </row>
    <row r="172" spans="1:55">
      <c r="B172" t="s">
        <v>230</v>
      </c>
      <c r="C172" s="31">
        <v>8.1411608494639243E-3</v>
      </c>
      <c r="D172" s="31">
        <v>8.3780809469955475E-3</v>
      </c>
      <c r="E172" s="31">
        <v>9.7871670027535052E-3</v>
      </c>
      <c r="F172" s="31">
        <v>1.635269041024201E-2</v>
      </c>
      <c r="G172" s="31">
        <v>9.421783718003951E-3</v>
      </c>
      <c r="H172" s="31">
        <v>1.0619573680694994E-2</v>
      </c>
      <c r="I172" s="31">
        <v>9.2589979425976576E-3</v>
      </c>
      <c r="J172" s="31">
        <v>1.3605974269170984E-2</v>
      </c>
      <c r="K172" s="31">
        <v>9.5944400375493899E-3</v>
      </c>
      <c r="L172" s="31">
        <v>9.5187289016650523E-3</v>
      </c>
      <c r="M172" s="31">
        <v>1.0491982213276518E-2</v>
      </c>
      <c r="N172" s="31">
        <v>1.0884982180299985E-2</v>
      </c>
      <c r="O172" s="31">
        <v>7.9388349901480249E-3</v>
      </c>
      <c r="P172" s="31">
        <v>1.1006053941147842E-2</v>
      </c>
      <c r="Q172" s="31">
        <v>9.4711672338345654E-3</v>
      </c>
      <c r="R172" s="31">
        <v>8.0165151496298659E-3</v>
      </c>
      <c r="S172" s="31">
        <v>9.6281305977349296E-3</v>
      </c>
      <c r="T172" s="31">
        <v>8.7768246463334476E-3</v>
      </c>
      <c r="U172" s="31">
        <v>1.1464544361095563E-2</v>
      </c>
      <c r="V172" s="31">
        <v>2.5779559549943265E-2</v>
      </c>
      <c r="W172" s="31">
        <v>1.1840717811787527E-2</v>
      </c>
      <c r="X172" s="31">
        <v>1.1165903805033572E-2</v>
      </c>
      <c r="Y172" s="31">
        <v>1.306357983546147E-2</v>
      </c>
      <c r="Z172" s="31">
        <v>7.0053012385223878E-3</v>
      </c>
      <c r="AA172" s="31">
        <v>9.4875654709910551E-3</v>
      </c>
      <c r="AB172" s="31">
        <v>1.07932400511217E-2</v>
      </c>
      <c r="AC172" s="31">
        <v>1.0124985957135957E-2</v>
      </c>
      <c r="AD172" s="31">
        <v>9.1358843325688444E-3</v>
      </c>
      <c r="AE172" s="31">
        <v>1.1020866526093354E-2</v>
      </c>
      <c r="AF172" s="31">
        <v>1.0118646189356317E-2</v>
      </c>
      <c r="AG172" s="31">
        <v>9.9902254520090605E-3</v>
      </c>
      <c r="AH172" s="31">
        <v>1.0346625185687741E-2</v>
      </c>
      <c r="AI172" s="31">
        <v>9.2014059929463876E-3</v>
      </c>
      <c r="AJ172" s="31">
        <v>7.9296125178026644E-3</v>
      </c>
      <c r="AK172" s="31">
        <v>9.5805310949350631E-3</v>
      </c>
      <c r="AL172" s="31">
        <v>6.4690505508058771E-3</v>
      </c>
      <c r="AM172" s="31">
        <v>8.6619930215187102E-3</v>
      </c>
      <c r="AN172" s="31">
        <v>1.0171824601749035E-2</v>
      </c>
      <c r="AO172" s="31">
        <v>1.0145632960995909E-2</v>
      </c>
      <c r="AP172" s="31">
        <v>9.3677093679656043E-3</v>
      </c>
      <c r="AQ172" s="31">
        <v>1.1248129432982201E-2</v>
      </c>
      <c r="AR172" s="31">
        <v>8.9178394128427985E-3</v>
      </c>
      <c r="AS172" s="31">
        <v>1.8022794006242293E-2</v>
      </c>
      <c r="AT172" s="31">
        <v>9.3352609250269558E-3</v>
      </c>
      <c r="AU172" s="31">
        <v>6.5931192565729102E-3</v>
      </c>
      <c r="AV172" s="31">
        <v>9.537342017168271E-3</v>
      </c>
      <c r="AW172" s="31">
        <v>1.3022518819600537E-2</v>
      </c>
      <c r="AX172" s="31">
        <v>9.8020658333177746E-3</v>
      </c>
      <c r="AY172" s="31">
        <v>8.7628386700441263E-3</v>
      </c>
      <c r="AZ172" s="31">
        <v>9.9897516161615574E-3</v>
      </c>
      <c r="BA172" s="31">
        <v>9.7205101496112833E-3</v>
      </c>
      <c r="BB172" s="31">
        <v>1.0697811739488916E-2</v>
      </c>
      <c r="BC172" s="31">
        <v>8.3371804494174473E-3</v>
      </c>
    </row>
    <row r="173" spans="1:55">
      <c r="B173" t="s">
        <v>231</v>
      </c>
      <c r="C173" s="31">
        <v>4.0338828404695715E-4</v>
      </c>
      <c r="D173" s="31">
        <v>5.9946940642715829E-3</v>
      </c>
      <c r="E173" s="31">
        <v>-6.5025914175914634E-4</v>
      </c>
      <c r="F173" s="31">
        <v>1.6759843612100256E-3</v>
      </c>
      <c r="G173" s="31">
        <v>-2.6035614297739706E-4</v>
      </c>
      <c r="H173" s="31">
        <v>-2.2490720512663431E-4</v>
      </c>
      <c r="I173" s="31">
        <v>8.5376572339093681E-4</v>
      </c>
      <c r="J173" s="31">
        <v>6.8268178762295739E-4</v>
      </c>
      <c r="K173" s="31">
        <v>3.4373713503621506E-5</v>
      </c>
      <c r="L173" s="31">
        <v>1.0600679838934646E-4</v>
      </c>
      <c r="M173" s="31">
        <v>2.2701363569527511E-3</v>
      </c>
      <c r="N173" s="31">
        <v>-3.2346528351723247E-4</v>
      </c>
      <c r="O173" s="31">
        <v>6.1302371553551005E-5</v>
      </c>
      <c r="P173" s="31">
        <v>1.140042255446172E-3</v>
      </c>
      <c r="Q173" s="31">
        <v>-2.1441362403668007E-4</v>
      </c>
      <c r="R173" s="31">
        <v>-2.3827479727646372E-3</v>
      </c>
      <c r="S173" s="31">
        <v>-1.5707053355296097E-5</v>
      </c>
      <c r="T173" s="31">
        <v>-3.8825942909598288E-4</v>
      </c>
      <c r="U173" s="31">
        <v>2.7192736585223976E-3</v>
      </c>
      <c r="V173" s="31">
        <v>-1.4134374886796142E-3</v>
      </c>
      <c r="W173" s="31">
        <v>8.9397456847595258E-4</v>
      </c>
      <c r="X173" s="31">
        <v>-1.1294551958965504E-3</v>
      </c>
      <c r="Y173" s="31">
        <v>1.2109405594558365E-3</v>
      </c>
      <c r="Z173" s="31">
        <v>-1.094344426412347E-3</v>
      </c>
      <c r="AA173" s="31">
        <v>-9.2664484729276797E-5</v>
      </c>
      <c r="AB173" s="31">
        <v>2.0223953221643332E-3</v>
      </c>
      <c r="AC173" s="31">
        <v>3.1725297581755574E-4</v>
      </c>
      <c r="AD173" s="31">
        <v>-4.4748950522163766E-4</v>
      </c>
      <c r="AE173" s="31">
        <v>-3.0347596960900169E-4</v>
      </c>
      <c r="AF173" s="31">
        <v>-1.0413741656456477E-4</v>
      </c>
      <c r="AG173" s="31">
        <v>-2.2259690703941293E-3</v>
      </c>
      <c r="AH173" s="31">
        <v>2.5923324333866349E-3</v>
      </c>
      <c r="AI173" s="31">
        <v>3.2685217636735375E-4</v>
      </c>
      <c r="AJ173" s="31">
        <v>1.4274970927439234E-3</v>
      </c>
      <c r="AK173" s="31">
        <v>-2.4676475388385466E-4</v>
      </c>
      <c r="AL173" s="31">
        <v>-1.4618171876717989E-4</v>
      </c>
      <c r="AM173" s="31">
        <v>-1.2931521650270394E-3</v>
      </c>
      <c r="AN173" s="31">
        <v>-1.8589471029353821E-4</v>
      </c>
      <c r="AO173" s="31">
        <v>3.9913554246706617E-5</v>
      </c>
      <c r="AP173" s="31">
        <v>-3.7943535359061253E-4</v>
      </c>
      <c r="AQ173" s="31">
        <v>-1.6964015473627803E-4</v>
      </c>
      <c r="AR173" s="31">
        <v>-3.2773297847610294E-4</v>
      </c>
      <c r="AS173" s="31">
        <v>-5.7988406067078779E-3</v>
      </c>
      <c r="AT173" s="31">
        <v>-4.2344457436627181E-4</v>
      </c>
      <c r="AU173" s="31">
        <v>-3.7832146181729365E-4</v>
      </c>
      <c r="AV173" s="31">
        <v>-5.761489034696865E-4</v>
      </c>
      <c r="AW173" s="31">
        <v>8.631702700449273E-4</v>
      </c>
      <c r="AX173" s="31">
        <v>1.687118599302817E-5</v>
      </c>
      <c r="AY173" s="31">
        <v>-1.367785384319864E-3</v>
      </c>
      <c r="AZ173" s="31">
        <v>-7.2531054784727433E-4</v>
      </c>
      <c r="BA173" s="31">
        <v>-1.6300306147759569E-4</v>
      </c>
      <c r="BB173" s="31">
        <v>-5.0436281801816141E-4</v>
      </c>
      <c r="BC173" s="31">
        <v>-5.7365548392321331E-4</v>
      </c>
    </row>
    <row r="174" spans="1:55">
      <c r="B174" t="s">
        <v>232</v>
      </c>
      <c r="C174" s="31">
        <v>0.10194906102051043</v>
      </c>
      <c r="D174" s="31">
        <v>0.13797223539543702</v>
      </c>
      <c r="E174" s="31">
        <v>0.11557135318483555</v>
      </c>
      <c r="F174" s="31">
        <v>0.15689125870107565</v>
      </c>
      <c r="G174" s="31">
        <v>0.1420445459839475</v>
      </c>
      <c r="H174" s="31">
        <v>0.11784423877075456</v>
      </c>
      <c r="I174" s="31">
        <v>0.12466894617253094</v>
      </c>
      <c r="J174" s="31">
        <v>0.11405953951133221</v>
      </c>
      <c r="K174" s="31">
        <v>0.15457317439348905</v>
      </c>
      <c r="L174" s="31">
        <v>0.14168298109989297</v>
      </c>
      <c r="M174" s="31">
        <v>0.14857425884810532</v>
      </c>
      <c r="N174" s="31">
        <v>0.20277109741824062</v>
      </c>
      <c r="O174" s="31">
        <v>0.17821776452137159</v>
      </c>
      <c r="P174" s="31">
        <v>0.16927832986658353</v>
      </c>
      <c r="Q174" s="31">
        <v>0.14169574192628809</v>
      </c>
      <c r="R174" s="31">
        <v>0.10564678612297607</v>
      </c>
      <c r="S174" s="31">
        <v>0.12594028554582348</v>
      </c>
      <c r="T174" s="31">
        <v>0.15376739376769985</v>
      </c>
      <c r="U174" s="31">
        <v>0.17713174311737548</v>
      </c>
      <c r="V174" s="31">
        <v>6.3150409965432669E-2</v>
      </c>
      <c r="W174" s="31">
        <v>5.6930975555831653E-2</v>
      </c>
      <c r="X174" s="31">
        <v>0.17368009391936112</v>
      </c>
      <c r="Y174" s="31">
        <v>0.2065999902162769</v>
      </c>
      <c r="Z174" s="31">
        <v>0.14619652124988428</v>
      </c>
      <c r="AA174" s="31">
        <v>0.141222278744879</v>
      </c>
      <c r="AB174" s="31">
        <v>0.1482847141632227</v>
      </c>
      <c r="AC174" s="31">
        <v>0.1401574964782081</v>
      </c>
      <c r="AD174" s="31">
        <v>0.13473180879929952</v>
      </c>
      <c r="AE174" s="31">
        <v>0.15126628844982973</v>
      </c>
      <c r="AF174" s="31">
        <v>0.15909842334365082</v>
      </c>
      <c r="AG174" s="31">
        <v>0.18397040305579559</v>
      </c>
      <c r="AH174" s="31">
        <v>0.14104798504886482</v>
      </c>
      <c r="AI174" s="31">
        <v>8.3835597524175937E-2</v>
      </c>
      <c r="AJ174" s="31">
        <v>0.14433696871551771</v>
      </c>
      <c r="AK174" s="31">
        <v>0.12437820874556793</v>
      </c>
      <c r="AL174" s="31">
        <v>0.2326447049863789</v>
      </c>
      <c r="AM174" s="31">
        <v>0.16333677799130095</v>
      </c>
      <c r="AN174" s="31">
        <v>0.14207316580340745</v>
      </c>
      <c r="AO174" s="31">
        <v>0.15314585004078135</v>
      </c>
      <c r="AP174" s="31">
        <v>0.11920026770553258</v>
      </c>
      <c r="AQ174" s="31">
        <v>0.1644240448695794</v>
      </c>
      <c r="AR174" s="31">
        <v>6.0242307161694902E-2</v>
      </c>
      <c r="AS174" s="31">
        <v>0.16295763663883825</v>
      </c>
      <c r="AT174" s="31">
        <v>0.13835080358585455</v>
      </c>
      <c r="AU174" s="31">
        <v>0.19561400337153279</v>
      </c>
      <c r="AV174" s="31">
        <v>0.15732468491725349</v>
      </c>
      <c r="AW174" s="31">
        <v>0.1136957198299523</v>
      </c>
      <c r="AX174" s="31">
        <v>1.0267065243983853E-2</v>
      </c>
      <c r="AY174" s="31">
        <v>0.14373198907844248</v>
      </c>
      <c r="AZ174" s="31">
        <v>0.14463975314387012</v>
      </c>
      <c r="BA174" s="31">
        <v>0.13961842490702145</v>
      </c>
      <c r="BB174" s="31">
        <v>0.12197014541504286</v>
      </c>
      <c r="BC174" s="31">
        <v>0.12037419191948384</v>
      </c>
    </row>
    <row r="175" spans="1:55">
      <c r="B175" t="s">
        <v>233</v>
      </c>
      <c r="C175" s="31">
        <v>9.1189738655948011E-2</v>
      </c>
      <c r="D175" s="31">
        <v>0.10143528458581824</v>
      </c>
      <c r="E175" s="31">
        <v>7.0267007453026831E-2</v>
      </c>
      <c r="F175" s="31">
        <v>5.232124614429616E-2</v>
      </c>
      <c r="G175" s="31">
        <v>6.003319427512703E-2</v>
      </c>
      <c r="H175" s="31">
        <v>6.051504417461831E-2</v>
      </c>
      <c r="I175" s="31">
        <v>0.10565182817113133</v>
      </c>
      <c r="J175" s="31">
        <v>5.0262202405579666E-2</v>
      </c>
      <c r="K175" s="31">
        <v>6.6071035432867714E-2</v>
      </c>
      <c r="L175" s="31">
        <v>6.2218358729399931E-2</v>
      </c>
      <c r="M175" s="31">
        <v>4.3348258892874789E-2</v>
      </c>
      <c r="N175" s="31">
        <v>8.7725060705797123E-2</v>
      </c>
      <c r="O175" s="31">
        <v>7.7925564110140705E-2</v>
      </c>
      <c r="P175" s="31">
        <v>3.6828671976821645E-2</v>
      </c>
      <c r="Q175" s="31">
        <v>6.7324079211322413E-2</v>
      </c>
      <c r="R175" s="31">
        <v>8.8855714342797237E-2</v>
      </c>
      <c r="S175" s="31">
        <v>5.8278593670142348E-2</v>
      </c>
      <c r="T175" s="31">
        <v>6.8984448296552911E-2</v>
      </c>
      <c r="U175" s="31">
        <v>3.8329632195606367E-2</v>
      </c>
      <c r="V175" s="31">
        <v>8.4004659034318335E-2</v>
      </c>
      <c r="W175" s="31">
        <v>2.2877463026163211E-2</v>
      </c>
      <c r="X175" s="31">
        <v>9.9120475637581668E-2</v>
      </c>
      <c r="Y175" s="31">
        <v>2.250803236897532E-2</v>
      </c>
      <c r="Z175" s="31">
        <v>6.5547648484522603E-2</v>
      </c>
      <c r="AA175" s="31">
        <v>6.9628395848584726E-2</v>
      </c>
      <c r="AB175" s="31">
        <v>6.0882088759193681E-2</v>
      </c>
      <c r="AC175" s="31">
        <v>6.2872155189259829E-2</v>
      </c>
      <c r="AD175" s="31">
        <v>7.281052872589204E-2</v>
      </c>
      <c r="AE175" s="31">
        <v>5.5763489209087289E-2</v>
      </c>
      <c r="AF175" s="31">
        <v>6.450385986571594E-2</v>
      </c>
      <c r="AG175" s="31">
        <v>0.10485309734642859</v>
      </c>
      <c r="AH175" s="31">
        <v>6.259227882158809E-2</v>
      </c>
      <c r="AI175" s="31">
        <v>6.8599197531240746E-2</v>
      </c>
      <c r="AJ175" s="31">
        <v>5.8453936704806808E-2</v>
      </c>
      <c r="AK175" s="31">
        <v>6.0821786295606181E-2</v>
      </c>
      <c r="AL175" s="31">
        <v>0.10871200396356162</v>
      </c>
      <c r="AM175" s="31">
        <v>8.1234353309591445E-2</v>
      </c>
      <c r="AN175" s="31">
        <v>6.3907524365019161E-2</v>
      </c>
      <c r="AO175" s="31">
        <v>8.6219061139922698E-2</v>
      </c>
      <c r="AP175" s="31">
        <v>8.4039391655790538E-2</v>
      </c>
      <c r="AQ175" s="31">
        <v>7.2918304926018515E-2</v>
      </c>
      <c r="AR175" s="31">
        <v>3.3864956833131898E-2</v>
      </c>
      <c r="AS175" s="31">
        <v>6.8816641732062048E-2</v>
      </c>
      <c r="AT175" s="31">
        <v>3.5810646123854012E-2</v>
      </c>
      <c r="AU175" s="31">
        <v>7.6883631560121374E-2</v>
      </c>
      <c r="AV175" s="31">
        <v>6.4616493049869009E-2</v>
      </c>
      <c r="AW175" s="31">
        <v>8.3766530586805971E-2</v>
      </c>
      <c r="AX175" s="31">
        <v>6.3660439793258597E-2</v>
      </c>
      <c r="AY175" s="31">
        <v>6.2914230789096276E-2</v>
      </c>
      <c r="AZ175" s="31">
        <v>7.6790539792661316E-2</v>
      </c>
      <c r="BA175" s="31">
        <v>7.3163749094575195E-2</v>
      </c>
      <c r="BB175" s="31">
        <v>7.1904631761291124E-2</v>
      </c>
      <c r="BC175" s="31">
        <v>5.8429286772212735E-2</v>
      </c>
    </row>
    <row r="176" spans="1:55">
      <c r="B176" t="s">
        <v>234</v>
      </c>
      <c r="C176" s="31">
        <v>-0.20663672686964946</v>
      </c>
      <c r="D176" s="31">
        <v>-0.23963911110966085</v>
      </c>
      <c r="E176" s="31">
        <v>-0.19377556722487993</v>
      </c>
      <c r="F176" s="31">
        <v>-0.19667267056573109</v>
      </c>
      <c r="G176" s="31">
        <v>-0.19832146792901736</v>
      </c>
      <c r="H176" s="31">
        <v>-0.18759065264887106</v>
      </c>
      <c r="I176" s="31">
        <v>-0.24875118665730625</v>
      </c>
      <c r="J176" s="31">
        <v>-0.18345276323003798</v>
      </c>
      <c r="K176" s="31">
        <v>-0.18794898767840035</v>
      </c>
      <c r="L176" s="31">
        <v>-0.19434568462543164</v>
      </c>
      <c r="M176" s="31">
        <v>-0.1965192649703878</v>
      </c>
      <c r="N176" s="31">
        <v>-0.21876341378886505</v>
      </c>
      <c r="O176" s="31">
        <v>-0.20941867398814357</v>
      </c>
      <c r="P176" s="31">
        <v>-0.15025749458548762</v>
      </c>
      <c r="Q176" s="31">
        <v>-0.19831640106704812</v>
      </c>
      <c r="R176" s="31">
        <v>-0.19063932476945222</v>
      </c>
      <c r="S176" s="31">
        <v>-0.19298885908759725</v>
      </c>
      <c r="T176" s="31">
        <v>-0.19992696853124642</v>
      </c>
      <c r="U176" s="31">
        <v>-0.21717851527880416</v>
      </c>
      <c r="V176" s="31">
        <v>-0.20481699911382095</v>
      </c>
      <c r="W176" s="31">
        <v>-0.17420665482110415</v>
      </c>
      <c r="X176" s="31">
        <v>-0.2116235581971142</v>
      </c>
      <c r="Y176" s="31">
        <v>-0.19950805269641952</v>
      </c>
      <c r="Z176" s="31">
        <v>-0.18735165460066494</v>
      </c>
      <c r="AA176" s="31">
        <v>-0.19997360443550533</v>
      </c>
      <c r="AB176" s="31">
        <v>-0.19546489563692088</v>
      </c>
      <c r="AC176" s="31">
        <v>-0.1965347725693373</v>
      </c>
      <c r="AD176" s="31">
        <v>-0.19131545113638782</v>
      </c>
      <c r="AE176" s="31">
        <v>-0.19213129090158865</v>
      </c>
      <c r="AF176" s="31">
        <v>-0.19817626582076298</v>
      </c>
      <c r="AG176" s="31">
        <v>-0.21813974871200364</v>
      </c>
      <c r="AH176" s="31">
        <v>-0.19709701505492419</v>
      </c>
      <c r="AI176" s="31">
        <v>-0.19706067365865154</v>
      </c>
      <c r="AJ176" s="31">
        <v>-0.20101963201828435</v>
      </c>
      <c r="AK176" s="31">
        <v>-0.19938526215996488</v>
      </c>
      <c r="AL176" s="31">
        <v>-0.25473357491781701</v>
      </c>
      <c r="AM176" s="31">
        <v>-0.21195870004978368</v>
      </c>
      <c r="AN176" s="31">
        <v>-0.20210733169486494</v>
      </c>
      <c r="AO176" s="31">
        <v>-0.2089484017558583</v>
      </c>
      <c r="AP176" s="31">
        <v>-0.21329347547462973</v>
      </c>
      <c r="AQ176" s="31">
        <v>-0.19593447283208443</v>
      </c>
      <c r="AR176" s="31">
        <v>-0.18136915734086642</v>
      </c>
      <c r="AS176" s="31">
        <v>-0.20477978882980941</v>
      </c>
      <c r="AT176" s="31">
        <v>-0.18160352832288848</v>
      </c>
      <c r="AU176" s="31">
        <v>-0.21056030938333606</v>
      </c>
      <c r="AV176" s="31">
        <v>-0.20156858548674542</v>
      </c>
      <c r="AW176" s="31">
        <v>-0.20256662124834143</v>
      </c>
      <c r="AX176" s="31">
        <v>-0.18646926204413686</v>
      </c>
      <c r="AY176" s="31">
        <v>-0.19413898408103403</v>
      </c>
      <c r="AZ176" s="31">
        <v>-0.20575368498050087</v>
      </c>
      <c r="BA176" s="31">
        <v>-0.199694320532977</v>
      </c>
      <c r="BB176" s="31">
        <v>-0.20667439190788128</v>
      </c>
      <c r="BC176" s="31">
        <v>-0.19208104501518797</v>
      </c>
    </row>
    <row r="177" spans="1:55">
      <c r="B177" t="s">
        <v>221</v>
      </c>
      <c r="C177" s="31">
        <v>0.28772900710890736</v>
      </c>
      <c r="D177" s="31">
        <v>0.27092696230975616</v>
      </c>
      <c r="E177" s="31">
        <v>0.2899842608063613</v>
      </c>
      <c r="F177" s="31">
        <v>0.28298512422600247</v>
      </c>
      <c r="G177" s="31">
        <v>0.2851490113700737</v>
      </c>
      <c r="H177" s="31">
        <v>0.28500958184648895</v>
      </c>
      <c r="I177" s="31">
        <v>0.28370267151158091</v>
      </c>
      <c r="J177" s="31">
        <v>0.28175998233412042</v>
      </c>
      <c r="K177" s="31">
        <v>0.2816386059607896</v>
      </c>
      <c r="L177" s="31">
        <v>0.28536787107195966</v>
      </c>
      <c r="M177" s="31">
        <v>0.28483022925532114</v>
      </c>
      <c r="N177" s="31">
        <v>0.29049857880350527</v>
      </c>
      <c r="O177" s="31">
        <v>0.28379003825737037</v>
      </c>
      <c r="P177" s="31">
        <v>0.28273774566805199</v>
      </c>
      <c r="Q177" s="31">
        <v>0.2827376505232107</v>
      </c>
      <c r="R177" s="31">
        <v>0.29843590380536777</v>
      </c>
      <c r="S177" s="31">
        <v>0.28144827104784864</v>
      </c>
      <c r="T177" s="31">
        <v>0.28829362994568158</v>
      </c>
      <c r="U177" s="31">
        <v>0.28413424093437806</v>
      </c>
      <c r="V177" s="31">
        <v>0.27952983232604545</v>
      </c>
      <c r="W177" s="31">
        <v>0.28710962148426139</v>
      </c>
      <c r="X177" s="31">
        <v>0.28962031145387657</v>
      </c>
      <c r="Y177" s="31">
        <v>0.27114185557669329</v>
      </c>
      <c r="Z177" s="31">
        <v>0.28103942707747115</v>
      </c>
      <c r="AA177" s="31">
        <v>0.28514864990810113</v>
      </c>
      <c r="AB177" s="31">
        <v>0.28738107681180652</v>
      </c>
      <c r="AC177" s="31">
        <v>0.28455904652676672</v>
      </c>
      <c r="AD177" s="31">
        <v>0.28085824415958044</v>
      </c>
      <c r="AE177" s="31">
        <v>0.29238266824468462</v>
      </c>
      <c r="AF177" s="31">
        <v>0.28031453942393714</v>
      </c>
      <c r="AG177" s="31">
        <v>0.27893679484614825</v>
      </c>
      <c r="AH177" s="31">
        <v>0.28512098255909085</v>
      </c>
      <c r="AI177" s="31">
        <v>0.26488534058798557</v>
      </c>
      <c r="AJ177" s="31">
        <v>0.2778199459708583</v>
      </c>
      <c r="AK177" s="31">
        <v>0.28619542192321351</v>
      </c>
      <c r="AL177" s="31">
        <v>0.30806351907524121</v>
      </c>
      <c r="AM177" s="31">
        <v>0.28425444932860688</v>
      </c>
      <c r="AN177" s="31">
        <v>0.28618264020825912</v>
      </c>
      <c r="AO177" s="31">
        <v>0.28465242249808648</v>
      </c>
      <c r="AP177" s="31">
        <v>0.28471988958403216</v>
      </c>
      <c r="AQ177" s="31">
        <v>0.28165005765394108</v>
      </c>
      <c r="AR177" s="31">
        <v>0.29288374730803418</v>
      </c>
      <c r="AS177" s="31">
        <v>0.28111087216612968</v>
      </c>
      <c r="AT177" s="31">
        <v>0.28413142627924287</v>
      </c>
      <c r="AU177" s="31">
        <v>0.28562150100728984</v>
      </c>
      <c r="AV177" s="31">
        <v>0.2856719537668066</v>
      </c>
      <c r="AW177" s="31">
        <v>0.28632240556882116</v>
      </c>
      <c r="AX177" s="31">
        <v>0.28547139334660182</v>
      </c>
      <c r="AY177" s="31">
        <v>0.28349120517139337</v>
      </c>
      <c r="AZ177" s="31">
        <v>0.28615083352883275</v>
      </c>
      <c r="BA177" s="31">
        <v>0.2838741617953463</v>
      </c>
      <c r="BB177" s="31">
        <v>0.28037736243139383</v>
      </c>
      <c r="BC177" s="31">
        <v>0.28420139449902559</v>
      </c>
    </row>
    <row r="178" spans="1:55">
      <c r="B178" t="s">
        <v>222</v>
      </c>
      <c r="C178" s="31">
        <v>1.7069606512678453E-2</v>
      </c>
      <c r="D178" s="31">
        <v>1.6552268024858856E-2</v>
      </c>
      <c r="E178" s="31">
        <v>1.6884808980926914E-2</v>
      </c>
      <c r="F178" s="31">
        <v>1.6313376266207182E-2</v>
      </c>
      <c r="G178" s="31">
        <v>1.6393943148746228E-2</v>
      </c>
      <c r="H178" s="31">
        <v>1.6487334535780412E-2</v>
      </c>
      <c r="I178" s="31">
        <v>1.7042358123801227E-2</v>
      </c>
      <c r="J178" s="31">
        <v>1.7148540698927305E-2</v>
      </c>
      <c r="K178" s="31">
        <v>1.6568226227378101E-2</v>
      </c>
      <c r="L178" s="31">
        <v>1.6239658779423113E-2</v>
      </c>
      <c r="M178" s="31">
        <v>1.4944986467434054E-2</v>
      </c>
      <c r="N178" s="31">
        <v>1.7398767402179435E-2</v>
      </c>
      <c r="O178" s="31">
        <v>1.7164879005947407E-2</v>
      </c>
      <c r="P178" s="31">
        <v>1.6514003246118299E-2</v>
      </c>
      <c r="Q178" s="31">
        <v>1.6099577033044595E-2</v>
      </c>
      <c r="R178" s="31">
        <v>1.749210972384746E-2</v>
      </c>
      <c r="S178" s="31">
        <v>1.7776288552165551E-2</v>
      </c>
      <c r="T178" s="31">
        <v>1.5675519503605795E-2</v>
      </c>
      <c r="U178" s="31">
        <v>1.6630199052646653E-2</v>
      </c>
      <c r="V178" s="31">
        <v>1.5547107133269608E-2</v>
      </c>
      <c r="W178" s="31">
        <v>1.5159457625624144E-2</v>
      </c>
      <c r="X178" s="31">
        <v>1.5823455220707411E-2</v>
      </c>
      <c r="Y178" s="31">
        <v>1.6247560170027778E-2</v>
      </c>
      <c r="Z178" s="31">
        <v>1.5624869819731506E-2</v>
      </c>
      <c r="AA178" s="31">
        <v>1.6239413994782091E-2</v>
      </c>
      <c r="AB178" s="31">
        <v>1.6694250765189496E-2</v>
      </c>
      <c r="AC178" s="31">
        <v>1.6466061917639028E-2</v>
      </c>
      <c r="AD178" s="31">
        <v>1.6824620360180863E-2</v>
      </c>
      <c r="AE178" s="31">
        <v>1.6080247796990361E-2</v>
      </c>
      <c r="AF178" s="31">
        <v>1.7765547889685835E-2</v>
      </c>
      <c r="AG178" s="31">
        <v>8.5354633160724946E-3</v>
      </c>
      <c r="AH178" s="31">
        <v>1.7100358087364081E-2</v>
      </c>
      <c r="AI178" s="31">
        <v>1.9257833067450301E-2</v>
      </c>
      <c r="AJ178" s="31">
        <v>1.6493101393689487E-2</v>
      </c>
      <c r="AK178" s="31">
        <v>1.651676781430117E-2</v>
      </c>
      <c r="AL178" s="31">
        <v>1.3387604712142648E-2</v>
      </c>
      <c r="AM178" s="31">
        <v>1.681280839947228E-2</v>
      </c>
      <c r="AN178" s="31">
        <v>1.6332104112459469E-2</v>
      </c>
      <c r="AO178" s="31">
        <v>1.596697492517023E-2</v>
      </c>
      <c r="AP178" s="31">
        <v>1.6073011167664714E-2</v>
      </c>
      <c r="AQ178" s="31">
        <v>1.8271794694913294E-2</v>
      </c>
      <c r="AR178" s="31">
        <v>1.6741877542982252E-2</v>
      </c>
      <c r="AS178" s="31">
        <v>1.6560347928585229E-2</v>
      </c>
      <c r="AT178" s="31">
        <v>1.5802795299602459E-2</v>
      </c>
      <c r="AU178" s="31">
        <v>1.7401119226232727E-2</v>
      </c>
      <c r="AV178" s="31">
        <v>1.6878832535802892E-2</v>
      </c>
      <c r="AW178" s="31">
        <v>1.9028847209653924E-2</v>
      </c>
      <c r="AX178" s="31">
        <v>1.6075484172332705E-2</v>
      </c>
      <c r="AY178" s="31">
        <v>1.6231890457665921E-2</v>
      </c>
      <c r="AZ178" s="31">
        <v>1.6206708644970012E-2</v>
      </c>
      <c r="BA178" s="31">
        <v>1.6324414371964677E-2</v>
      </c>
      <c r="BB178" s="31">
        <v>1.8085973688710889E-2</v>
      </c>
      <c r="BC178" s="31">
        <v>1.5919092215677562E-2</v>
      </c>
    </row>
    <row r="179" spans="1:55">
      <c r="B179" t="s">
        <v>223</v>
      </c>
      <c r="C179" s="31">
        <v>1.6786752067508934E-2</v>
      </c>
      <c r="D179" s="31">
        <v>1.6747525564226536E-2</v>
      </c>
      <c r="E179" s="31">
        <v>1.7009932059591473E-2</v>
      </c>
      <c r="F179" s="31">
        <v>1.6955520913816583E-2</v>
      </c>
      <c r="G179" s="31">
        <v>1.7086999661839512E-2</v>
      </c>
      <c r="H179" s="31">
        <v>1.690720112802924E-2</v>
      </c>
      <c r="I179" s="31">
        <v>1.7168498267042372E-2</v>
      </c>
      <c r="J179" s="31">
        <v>1.7414061292593028E-2</v>
      </c>
      <c r="K179" s="31">
        <v>1.720622198906013E-2</v>
      </c>
      <c r="L179" s="31">
        <v>1.6977158990882913E-2</v>
      </c>
      <c r="M179" s="31">
        <v>1.7313247671871868E-2</v>
      </c>
      <c r="N179" s="31">
        <v>1.6956025473438538E-2</v>
      </c>
      <c r="O179" s="31">
        <v>1.695041636105039E-2</v>
      </c>
      <c r="P179" s="31">
        <v>1.7117255131705159E-2</v>
      </c>
      <c r="Q179" s="31">
        <v>1.7069436046277635E-2</v>
      </c>
      <c r="R179" s="31">
        <v>1.6939413316907893E-2</v>
      </c>
      <c r="S179" s="31">
        <v>1.719346265690247E-2</v>
      </c>
      <c r="T179" s="31">
        <v>1.7161459713348436E-2</v>
      </c>
      <c r="U179" s="31">
        <v>1.6860801541318384E-2</v>
      </c>
      <c r="V179" s="31">
        <v>1.725507894387681E-2</v>
      </c>
      <c r="W179" s="31">
        <v>1.7002749995337119E-2</v>
      </c>
      <c r="X179" s="31">
        <v>1.6823080470422646E-2</v>
      </c>
      <c r="Y179" s="31">
        <v>1.7381500251264996E-2</v>
      </c>
      <c r="Z179" s="31">
        <v>1.6978633925670391E-2</v>
      </c>
      <c r="AA179" s="31">
        <v>1.6908543562592665E-2</v>
      </c>
      <c r="AB179" s="31">
        <v>1.6810530680632627E-2</v>
      </c>
      <c r="AC179" s="31">
        <v>1.7124782362528762E-2</v>
      </c>
      <c r="AD179" s="31">
        <v>1.6923297552258253E-2</v>
      </c>
      <c r="AE179" s="31">
        <v>1.6879451969016607E-2</v>
      </c>
      <c r="AF179" s="31">
        <v>1.6966263387364029E-2</v>
      </c>
      <c r="AG179" s="31">
        <v>1.7250460353881336E-2</v>
      </c>
      <c r="AH179" s="31">
        <v>1.7318240947118611E-2</v>
      </c>
      <c r="AI179" s="31">
        <v>1.6424473897077706E-2</v>
      </c>
      <c r="AJ179" s="31">
        <v>1.6898903802612567E-2</v>
      </c>
      <c r="AK179" s="31">
        <v>1.7065638512686939E-2</v>
      </c>
      <c r="AL179" s="31">
        <v>1.7635386805908114E-2</v>
      </c>
      <c r="AM179" s="31">
        <v>1.715467325690679E-2</v>
      </c>
      <c r="AN179" s="31">
        <v>1.7190495573677769E-2</v>
      </c>
      <c r="AO179" s="31">
        <v>1.6952934743774482E-2</v>
      </c>
      <c r="AP179" s="31">
        <v>1.7167145572104206E-2</v>
      </c>
      <c r="AQ179" s="31">
        <v>1.7071273312970148E-2</v>
      </c>
      <c r="AR179" s="31">
        <v>1.7054156160156039E-2</v>
      </c>
      <c r="AS179" s="31">
        <v>1.6892411172958977E-2</v>
      </c>
      <c r="AT179" s="31">
        <v>1.6875012456433913E-2</v>
      </c>
      <c r="AU179" s="31">
        <v>1.7276607721454604E-2</v>
      </c>
      <c r="AV179" s="31">
        <v>1.6922988035720829E-2</v>
      </c>
      <c r="AW179" s="31">
        <v>1.6870773683148002E-2</v>
      </c>
      <c r="AX179" s="31">
        <v>1.6762540532253616E-2</v>
      </c>
      <c r="AY179" s="31">
        <v>1.6943170190737777E-2</v>
      </c>
      <c r="AZ179" s="31">
        <v>1.6836736100497216E-2</v>
      </c>
      <c r="BA179" s="31">
        <v>1.6954615724874465E-2</v>
      </c>
      <c r="BB179" s="31">
        <v>1.7190103196549511E-2</v>
      </c>
      <c r="BC179" s="31">
        <v>1.6996314400266339E-2</v>
      </c>
    </row>
    <row r="181" spans="1:55">
      <c r="A181" s="8" t="s">
        <v>235</v>
      </c>
    </row>
    <row r="183" spans="1:55">
      <c r="A183" s="33"/>
      <c r="B183" s="29" t="s">
        <v>216</v>
      </c>
      <c r="C183" s="33">
        <v>1</v>
      </c>
      <c r="D183" s="33">
        <v>1</v>
      </c>
      <c r="E183" s="33">
        <v>1</v>
      </c>
      <c r="F183" s="33">
        <v>1</v>
      </c>
      <c r="G183" s="33">
        <v>1</v>
      </c>
      <c r="H183" s="33">
        <v>1</v>
      </c>
      <c r="I183" s="33">
        <v>1</v>
      </c>
      <c r="J183" s="33">
        <v>1</v>
      </c>
      <c r="K183" s="33">
        <v>1</v>
      </c>
      <c r="L183" s="33">
        <v>1</v>
      </c>
      <c r="M183" s="33">
        <v>1</v>
      </c>
      <c r="N183" s="33">
        <v>1</v>
      </c>
      <c r="O183" s="33">
        <v>1</v>
      </c>
      <c r="P183" s="33">
        <v>1</v>
      </c>
      <c r="Q183" s="33">
        <v>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</row>
    <row r="184" spans="1:55">
      <c r="A184" s="33"/>
      <c r="B184" s="29" t="s">
        <v>217</v>
      </c>
      <c r="C184" s="33">
        <v>0.16439999999999999</v>
      </c>
      <c r="D184" s="33">
        <v>0.16439999999999999</v>
      </c>
      <c r="E184" s="33">
        <v>0.16439999999999999</v>
      </c>
      <c r="F184" s="33">
        <v>0.16439999999999999</v>
      </c>
      <c r="G184" s="33">
        <v>0.16439999999999999</v>
      </c>
      <c r="H184" s="33">
        <v>0.16439999999999999</v>
      </c>
      <c r="I184" s="33">
        <v>0.16439999999999999</v>
      </c>
      <c r="J184" s="33">
        <v>0.16439999999999999</v>
      </c>
      <c r="K184" s="33">
        <v>0.16439999999999999</v>
      </c>
      <c r="L184" s="33">
        <v>0.16439999999999999</v>
      </c>
      <c r="M184" s="33">
        <v>0.16439999999999999</v>
      </c>
      <c r="N184" s="33">
        <v>0.16439999999999999</v>
      </c>
      <c r="O184" s="33">
        <v>0.16439999999999999</v>
      </c>
      <c r="P184" s="33">
        <v>0.16439999999999999</v>
      </c>
      <c r="Q184" s="33">
        <v>0.16439999999999999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</row>
    <row r="185" spans="1:55">
      <c r="A185" s="6"/>
      <c r="B185" s="34" t="s">
        <v>218</v>
      </c>
      <c r="C185" s="33">
        <v>63422.311800000003</v>
      </c>
      <c r="D185" s="33">
        <v>63422.311800000003</v>
      </c>
      <c r="E185" s="33">
        <v>63422.311800000003</v>
      </c>
      <c r="F185" s="33">
        <v>63422.311800000003</v>
      </c>
      <c r="G185" s="33">
        <v>63422.311800000003</v>
      </c>
      <c r="H185" s="33">
        <v>63422.311800000003</v>
      </c>
      <c r="I185" s="33">
        <v>63422.311800000003</v>
      </c>
      <c r="J185" s="33">
        <v>63422.311800000003</v>
      </c>
      <c r="K185" s="33">
        <v>63422.311800000003</v>
      </c>
      <c r="L185" s="33">
        <v>63422.311800000003</v>
      </c>
      <c r="M185" s="33">
        <v>63422.311800000003</v>
      </c>
      <c r="N185" s="33">
        <v>63422.311800000003</v>
      </c>
      <c r="O185" s="33">
        <v>63422.311800000003</v>
      </c>
      <c r="P185" s="33">
        <v>63422.311800000003</v>
      </c>
      <c r="Q185" s="33">
        <v>63422.311800000003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</row>
    <row r="186" spans="1:55">
      <c r="A186" s="6"/>
      <c r="B186" s="34" t="s">
        <v>219</v>
      </c>
      <c r="C186" s="6">
        <v>345129.01459999999</v>
      </c>
      <c r="D186" s="6">
        <v>345129.01459999999</v>
      </c>
      <c r="E186" s="6">
        <v>345129.01459999999</v>
      </c>
      <c r="F186" s="6">
        <v>345129.01459999999</v>
      </c>
      <c r="G186" s="6">
        <v>345129.01459999999</v>
      </c>
      <c r="H186" s="6">
        <v>345129.01459999999</v>
      </c>
      <c r="I186" s="6">
        <v>345129.01459999999</v>
      </c>
      <c r="J186" s="6">
        <v>345129.01459999999</v>
      </c>
      <c r="K186" s="6">
        <v>345129.01459999999</v>
      </c>
      <c r="L186" s="6">
        <v>345129.01459999999</v>
      </c>
      <c r="M186" s="6">
        <v>345129.01459999999</v>
      </c>
      <c r="N186" s="6">
        <v>345129.01459999999</v>
      </c>
      <c r="O186" s="6">
        <v>345129.01459999999</v>
      </c>
      <c r="P186" s="6">
        <v>345129.01459999999</v>
      </c>
      <c r="Q186" s="6">
        <v>345129.01459999999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</row>
    <row r="187" spans="1:55">
      <c r="A187" s="6"/>
      <c r="B187" s="34" t="s">
        <v>236</v>
      </c>
      <c r="C187" s="6">
        <v>1630327994.0632999</v>
      </c>
      <c r="D187" s="6">
        <v>1630327994.0632999</v>
      </c>
      <c r="E187" s="6">
        <v>1630327994.0632999</v>
      </c>
      <c r="F187" s="6">
        <v>1630327994.0632999</v>
      </c>
      <c r="G187" s="6">
        <v>1630327994.0632999</v>
      </c>
      <c r="H187" s="6">
        <v>1630327994.0632999</v>
      </c>
      <c r="I187" s="6">
        <v>1630327994.0632999</v>
      </c>
      <c r="J187" s="6">
        <v>1630327994.0632999</v>
      </c>
      <c r="K187" s="6">
        <v>1630327994.0632999</v>
      </c>
      <c r="L187" s="6">
        <v>1630327994.0632999</v>
      </c>
      <c r="M187" s="6">
        <v>1630327994.0632999</v>
      </c>
      <c r="N187" s="6">
        <v>1630327994.0632999</v>
      </c>
      <c r="O187" s="6">
        <v>1630327994.0632999</v>
      </c>
      <c r="P187" s="6">
        <v>1630327994.0632999</v>
      </c>
      <c r="Q187" s="6">
        <v>1630327994.0632999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</row>
    <row r="188" spans="1:55">
      <c r="A188" s="33"/>
      <c r="B188" s="29" t="s">
        <v>225</v>
      </c>
      <c r="C188" s="33">
        <v>1</v>
      </c>
      <c r="D188" s="33">
        <v>1</v>
      </c>
      <c r="E188" s="33">
        <v>1</v>
      </c>
      <c r="F188" s="33">
        <v>1</v>
      </c>
      <c r="G188" s="33">
        <v>1</v>
      </c>
      <c r="H188" s="33">
        <v>1</v>
      </c>
      <c r="I188" s="33">
        <v>1</v>
      </c>
      <c r="J188" s="33">
        <v>1</v>
      </c>
      <c r="K188" s="33">
        <v>1</v>
      </c>
      <c r="L188" s="33">
        <v>1</v>
      </c>
      <c r="M188" s="33">
        <v>1</v>
      </c>
      <c r="N188" s="33">
        <v>1</v>
      </c>
      <c r="O188" s="33">
        <v>1</v>
      </c>
      <c r="P188" s="33">
        <v>1</v>
      </c>
      <c r="Q188" s="33">
        <v>1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</row>
    <row r="189" spans="1:55">
      <c r="A189" s="33"/>
      <c r="B189" s="29" t="s">
        <v>226</v>
      </c>
      <c r="C189" s="33">
        <v>1</v>
      </c>
      <c r="D189" s="33">
        <v>1</v>
      </c>
      <c r="E189" s="33">
        <v>1</v>
      </c>
      <c r="F189" s="33">
        <v>1</v>
      </c>
      <c r="G189" s="33">
        <v>1</v>
      </c>
      <c r="H189" s="33">
        <v>1</v>
      </c>
      <c r="I189" s="33">
        <v>1</v>
      </c>
      <c r="J189" s="33">
        <v>1</v>
      </c>
      <c r="K189" s="33">
        <v>1</v>
      </c>
      <c r="L189" s="33">
        <v>1</v>
      </c>
      <c r="M189" s="33">
        <v>1</v>
      </c>
      <c r="N189" s="33">
        <v>1</v>
      </c>
      <c r="O189" s="33">
        <v>1</v>
      </c>
      <c r="P189" s="33">
        <v>1</v>
      </c>
      <c r="Q189" s="33">
        <v>1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</row>
    <row r="190" spans="1:55">
      <c r="A190" s="33"/>
      <c r="B190" s="29" t="s">
        <v>227</v>
      </c>
      <c r="C190" s="33">
        <v>1</v>
      </c>
      <c r="D190" s="33">
        <v>1</v>
      </c>
      <c r="E190" s="33">
        <v>1</v>
      </c>
      <c r="F190" s="33">
        <v>1</v>
      </c>
      <c r="G190" s="33">
        <v>1</v>
      </c>
      <c r="H190" s="33">
        <v>1</v>
      </c>
      <c r="I190" s="33">
        <v>1</v>
      </c>
      <c r="J190" s="33">
        <v>1</v>
      </c>
      <c r="K190" s="33">
        <v>1</v>
      </c>
      <c r="L190" s="33">
        <v>1</v>
      </c>
      <c r="M190" s="33">
        <v>1</v>
      </c>
      <c r="N190" s="33">
        <v>1</v>
      </c>
      <c r="O190" s="33">
        <v>1</v>
      </c>
      <c r="P190" s="33">
        <v>1</v>
      </c>
      <c r="Q190" s="33">
        <v>1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</row>
    <row r="191" spans="1:55">
      <c r="A191" s="33"/>
      <c r="B191" s="29" t="s">
        <v>228</v>
      </c>
      <c r="C191" s="33">
        <v>1</v>
      </c>
      <c r="D191" s="33">
        <v>1</v>
      </c>
      <c r="E191" s="33">
        <v>1</v>
      </c>
      <c r="F191" s="33">
        <v>1</v>
      </c>
      <c r="G191" s="33">
        <v>1</v>
      </c>
      <c r="H191" s="33">
        <v>1</v>
      </c>
      <c r="I191" s="33">
        <v>1</v>
      </c>
      <c r="J191" s="33">
        <v>1</v>
      </c>
      <c r="K191" s="33">
        <v>1</v>
      </c>
      <c r="L191" s="33">
        <v>1</v>
      </c>
      <c r="M191" s="33">
        <v>1</v>
      </c>
      <c r="N191" s="33">
        <v>1</v>
      </c>
      <c r="O191" s="33">
        <v>1</v>
      </c>
      <c r="P191" s="33">
        <v>1</v>
      </c>
      <c r="Q191" s="33">
        <v>1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</row>
    <row r="192" spans="1:55">
      <c r="A192" s="33"/>
      <c r="B192" s="29" t="s">
        <v>229</v>
      </c>
      <c r="C192" s="33">
        <v>1</v>
      </c>
      <c r="D192" s="33">
        <v>1</v>
      </c>
      <c r="E192" s="33">
        <v>1</v>
      </c>
      <c r="F192" s="33">
        <v>1</v>
      </c>
      <c r="G192" s="33">
        <v>1</v>
      </c>
      <c r="H192" s="33">
        <v>1</v>
      </c>
      <c r="I192" s="33">
        <v>1</v>
      </c>
      <c r="J192" s="33">
        <v>1</v>
      </c>
      <c r="K192" s="33">
        <v>1</v>
      </c>
      <c r="L192" s="33">
        <v>1</v>
      </c>
      <c r="M192" s="33">
        <v>1</v>
      </c>
      <c r="N192" s="33">
        <v>1</v>
      </c>
      <c r="O192" s="33">
        <v>1</v>
      </c>
      <c r="P192" s="33">
        <v>1</v>
      </c>
      <c r="Q192" s="33">
        <v>1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</row>
    <row r="193" spans="1:55">
      <c r="A193" s="33"/>
      <c r="B193" s="29" t="s">
        <v>230</v>
      </c>
      <c r="C193" s="33">
        <v>1</v>
      </c>
      <c r="D193" s="33">
        <v>1</v>
      </c>
      <c r="E193" s="33">
        <v>1</v>
      </c>
      <c r="F193" s="33">
        <v>1</v>
      </c>
      <c r="G193" s="33">
        <v>1</v>
      </c>
      <c r="H193" s="33">
        <v>1</v>
      </c>
      <c r="I193" s="33">
        <v>1</v>
      </c>
      <c r="J193" s="33">
        <v>1</v>
      </c>
      <c r="K193" s="33">
        <v>1</v>
      </c>
      <c r="L193" s="33">
        <v>1</v>
      </c>
      <c r="M193" s="33">
        <v>1</v>
      </c>
      <c r="N193" s="33">
        <v>1</v>
      </c>
      <c r="O193" s="33">
        <v>1</v>
      </c>
      <c r="P193" s="33">
        <v>1</v>
      </c>
      <c r="Q193" s="33">
        <v>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</row>
    <row r="194" spans="1:55">
      <c r="A194" s="33"/>
      <c r="B194" s="29" t="s">
        <v>231</v>
      </c>
      <c r="C194" s="33">
        <v>1</v>
      </c>
      <c r="D194" s="33">
        <v>1</v>
      </c>
      <c r="E194" s="33">
        <v>1</v>
      </c>
      <c r="F194" s="33">
        <v>1</v>
      </c>
      <c r="G194" s="33">
        <v>1</v>
      </c>
      <c r="H194" s="33">
        <v>1</v>
      </c>
      <c r="I194" s="33">
        <v>1</v>
      </c>
      <c r="J194" s="33">
        <v>1</v>
      </c>
      <c r="K194" s="33">
        <v>1</v>
      </c>
      <c r="L194" s="33">
        <v>1</v>
      </c>
      <c r="M194" s="33">
        <v>1</v>
      </c>
      <c r="N194" s="33">
        <v>1</v>
      </c>
      <c r="O194" s="33">
        <v>1</v>
      </c>
      <c r="P194" s="33">
        <v>1</v>
      </c>
      <c r="Q194" s="33">
        <v>1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</row>
    <row r="195" spans="1:55">
      <c r="A195" s="33"/>
      <c r="B195" s="29" t="s">
        <v>232</v>
      </c>
      <c r="C195" s="33">
        <v>1</v>
      </c>
      <c r="D195" s="33">
        <v>1</v>
      </c>
      <c r="E195" s="33">
        <v>1</v>
      </c>
      <c r="F195" s="33">
        <v>1</v>
      </c>
      <c r="G195" s="33">
        <v>1</v>
      </c>
      <c r="H195" s="33">
        <v>1</v>
      </c>
      <c r="I195" s="33">
        <v>1</v>
      </c>
      <c r="J195" s="33">
        <v>1</v>
      </c>
      <c r="K195" s="33">
        <v>1</v>
      </c>
      <c r="L195" s="33">
        <v>1</v>
      </c>
      <c r="M195" s="33">
        <v>1</v>
      </c>
      <c r="N195" s="33">
        <v>1</v>
      </c>
      <c r="O195" s="33">
        <v>1</v>
      </c>
      <c r="P195" s="33">
        <v>1</v>
      </c>
      <c r="Q195" s="33">
        <v>1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</row>
    <row r="196" spans="1:55">
      <c r="A196" s="33"/>
      <c r="B196" s="29" t="s">
        <v>233</v>
      </c>
      <c r="C196" s="33">
        <v>1</v>
      </c>
      <c r="D196" s="33">
        <v>1</v>
      </c>
      <c r="E196" s="33">
        <v>1</v>
      </c>
      <c r="F196" s="33">
        <v>1</v>
      </c>
      <c r="G196" s="33">
        <v>1</v>
      </c>
      <c r="H196" s="33">
        <v>1</v>
      </c>
      <c r="I196" s="33">
        <v>1</v>
      </c>
      <c r="J196" s="33">
        <v>1</v>
      </c>
      <c r="K196" s="33">
        <v>1</v>
      </c>
      <c r="L196" s="33">
        <v>1</v>
      </c>
      <c r="M196" s="33">
        <v>1</v>
      </c>
      <c r="N196" s="33">
        <v>1</v>
      </c>
      <c r="O196" s="33">
        <v>1</v>
      </c>
      <c r="P196" s="33">
        <v>1</v>
      </c>
      <c r="Q196" s="33">
        <v>1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</row>
    <row r="197" spans="1:55">
      <c r="A197" s="33"/>
      <c r="B197" s="29" t="s">
        <v>234</v>
      </c>
      <c r="C197" s="33">
        <v>1</v>
      </c>
      <c r="D197" s="33">
        <v>1</v>
      </c>
      <c r="E197" s="33">
        <v>1</v>
      </c>
      <c r="F197" s="33">
        <v>1</v>
      </c>
      <c r="G197" s="33">
        <v>1</v>
      </c>
      <c r="H197" s="33">
        <v>1</v>
      </c>
      <c r="I197" s="33">
        <v>1</v>
      </c>
      <c r="J197" s="33">
        <v>1</v>
      </c>
      <c r="K197" s="33">
        <v>1</v>
      </c>
      <c r="L197" s="33">
        <v>1</v>
      </c>
      <c r="M197" s="33">
        <v>1</v>
      </c>
      <c r="N197" s="33">
        <v>1</v>
      </c>
      <c r="O197" s="33">
        <v>1</v>
      </c>
      <c r="P197" s="33">
        <v>1</v>
      </c>
      <c r="Q197" s="33">
        <v>1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</row>
    <row r="198" spans="1:55">
      <c r="A198" s="6"/>
      <c r="B198" s="34" t="s">
        <v>221</v>
      </c>
      <c r="C198" s="6">
        <v>2722.7979999999998</v>
      </c>
      <c r="D198" s="6">
        <v>2722.7979999999998</v>
      </c>
      <c r="E198" s="6">
        <v>2722.7979999999998</v>
      </c>
      <c r="F198" s="6">
        <v>2722.7979999999998</v>
      </c>
      <c r="G198" s="6">
        <v>2722.7979999999998</v>
      </c>
      <c r="H198" s="6">
        <v>2722.7979999999998</v>
      </c>
      <c r="I198" s="6">
        <v>2722.7979999999998</v>
      </c>
      <c r="J198" s="6">
        <v>2722.7979999999998</v>
      </c>
      <c r="K198" s="6">
        <v>2722.7979999999998</v>
      </c>
      <c r="L198" s="6">
        <v>2722.7979999999998</v>
      </c>
      <c r="M198" s="6">
        <v>2722.7979999999998</v>
      </c>
      <c r="N198" s="6">
        <v>2722.7979999999998</v>
      </c>
      <c r="O198" s="6">
        <v>2722.7979999999998</v>
      </c>
      <c r="P198" s="6">
        <v>2722.7979999999998</v>
      </c>
      <c r="Q198" s="6">
        <v>2722.7979999999998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</row>
    <row r="199" spans="1:55">
      <c r="A199" s="35"/>
      <c r="B199" s="36" t="s">
        <v>222</v>
      </c>
      <c r="C199" s="19">
        <v>0.12859999999999999</v>
      </c>
      <c r="D199" s="19">
        <v>0.12859999999999999</v>
      </c>
      <c r="E199" s="19">
        <v>0.12859999999999999</v>
      </c>
      <c r="F199" s="19">
        <v>0.12859999999999999</v>
      </c>
      <c r="G199" s="19">
        <v>0.12859999999999999</v>
      </c>
      <c r="H199" s="19">
        <v>0.12859999999999999</v>
      </c>
      <c r="I199" s="19">
        <v>0.12859999999999999</v>
      </c>
      <c r="J199" s="19">
        <v>0.12859999999999999</v>
      </c>
      <c r="K199" s="19">
        <v>0.12859999999999999</v>
      </c>
      <c r="L199" s="19">
        <v>0.12859999999999999</v>
      </c>
      <c r="M199" s="19">
        <v>0.12859999999999999</v>
      </c>
      <c r="N199" s="19">
        <v>0.12859999999999999</v>
      </c>
      <c r="O199" s="19">
        <v>0.12859999999999999</v>
      </c>
      <c r="P199" s="19">
        <v>0.12859999999999999</v>
      </c>
      <c r="Q199" s="19">
        <v>0.12859999999999999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</row>
    <row r="200" spans="1:55">
      <c r="A200" s="33"/>
      <c r="B200" s="29"/>
    </row>
    <row r="203" spans="1:55">
      <c r="A203" s="8" t="s">
        <v>237</v>
      </c>
    </row>
    <row r="205" spans="1:55">
      <c r="B205" t="s">
        <v>216</v>
      </c>
      <c r="C205" s="31">
        <v>1</v>
      </c>
      <c r="D205" s="31">
        <v>1</v>
      </c>
      <c r="E205" s="31">
        <v>1</v>
      </c>
      <c r="F205" s="31">
        <v>1</v>
      </c>
      <c r="G205" s="31">
        <v>1</v>
      </c>
      <c r="H205" s="31">
        <v>1</v>
      </c>
      <c r="I205" s="31">
        <v>1</v>
      </c>
      <c r="J205" s="31">
        <v>1</v>
      </c>
      <c r="K205" s="31">
        <v>1</v>
      </c>
      <c r="L205" s="31">
        <v>1</v>
      </c>
      <c r="M205" s="31">
        <v>1</v>
      </c>
      <c r="N205" s="31">
        <v>1</v>
      </c>
      <c r="O205" s="31">
        <v>1</v>
      </c>
      <c r="P205" s="31">
        <v>1</v>
      </c>
      <c r="Q205" s="31">
        <v>1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</row>
    <row r="206" spans="1:55">
      <c r="B206" t="s">
        <v>217</v>
      </c>
      <c r="C206" s="31">
        <v>-0.29999983084828402</v>
      </c>
      <c r="D206" s="31">
        <v>-6.8203411385982446E-2</v>
      </c>
      <c r="E206" s="31">
        <v>-0.12802202288700337</v>
      </c>
      <c r="F206" s="31">
        <v>-0.20747319102644857</v>
      </c>
      <c r="G206" s="31">
        <v>-0.25985954559998015</v>
      </c>
      <c r="H206" s="31">
        <v>-0.12951446872032507</v>
      </c>
      <c r="I206" s="31">
        <v>-0.19245956420595209</v>
      </c>
      <c r="J206" s="31">
        <v>-0.29228632705900154</v>
      </c>
      <c r="K206" s="31">
        <v>-0.32326817023433302</v>
      </c>
      <c r="L206" s="31">
        <v>-0.30475277148483476</v>
      </c>
      <c r="M206" s="31">
        <v>-0.16186285355222166</v>
      </c>
      <c r="N206" s="31">
        <v>-0.32326817023433302</v>
      </c>
      <c r="O206" s="31">
        <v>-9.3593975495396595E-2</v>
      </c>
      <c r="P206" s="31">
        <v>-0.16788241747522262</v>
      </c>
      <c r="Q206" s="31">
        <v>-0.32326817023433302</v>
      </c>
      <c r="R206" s="31">
        <v>-0.14451977466489227</v>
      </c>
      <c r="S206" s="31">
        <v>-0.12802202288700337</v>
      </c>
      <c r="T206" s="31">
        <v>-0.14105857831203669</v>
      </c>
      <c r="U206" s="31">
        <v>-0.25985954559998015</v>
      </c>
      <c r="V206" s="31">
        <v>-0.28013108001668979</v>
      </c>
      <c r="W206" s="31">
        <v>-0.14105857831203669</v>
      </c>
      <c r="X206" s="31">
        <v>-4.8601960859120739E-2</v>
      </c>
      <c r="Y206" s="31">
        <v>-4.8601960859120739E-2</v>
      </c>
      <c r="Z206" s="31">
        <v>-0.24494049826388645</v>
      </c>
      <c r="AA206" s="31">
        <v>-0.29228632705900154</v>
      </c>
      <c r="AB206" s="31">
        <v>-0.23622622504481147</v>
      </c>
      <c r="AC206" s="31">
        <v>-9.2861696206039485E-2</v>
      </c>
      <c r="AD206" s="31">
        <v>-0.14805583721206816</v>
      </c>
      <c r="AE206" s="31">
        <v>-0.15701915475112946</v>
      </c>
      <c r="AF206" s="31">
        <v>-0.16788241747522262</v>
      </c>
      <c r="AG206" s="31">
        <v>-0.25985954559998015</v>
      </c>
      <c r="AH206" s="31">
        <v>-0.26862132591808424</v>
      </c>
      <c r="AI206" s="31">
        <v>-0.12951446872032507</v>
      </c>
      <c r="AJ206" s="31">
        <v>-0.12951446872032507</v>
      </c>
      <c r="AK206" s="31">
        <v>-7.0994449778556221E-2</v>
      </c>
      <c r="AL206" s="31">
        <v>-0.17749937780234248</v>
      </c>
      <c r="AM206" s="31">
        <v>-0.28013108001668979</v>
      </c>
      <c r="AN206" s="31">
        <v>-0.26862132591808424</v>
      </c>
      <c r="AO206" s="31">
        <v>-0.29999983084828402</v>
      </c>
      <c r="AP206" s="31">
        <v>1.2088325570046033E-2</v>
      </c>
      <c r="AQ206" s="31">
        <v>-6.8203411385982446E-2</v>
      </c>
      <c r="AR206" s="31">
        <v>1.2088325570046033E-2</v>
      </c>
      <c r="AS206" s="31">
        <v>-0.1331037809727478</v>
      </c>
      <c r="AT206" s="31">
        <v>-0.12802202288700337</v>
      </c>
      <c r="AU206" s="31">
        <v>-0.12802202288700337</v>
      </c>
      <c r="AV206" s="31">
        <v>-0.19738291561022969</v>
      </c>
      <c r="AW206" s="31">
        <v>-0.29999983084828402</v>
      </c>
      <c r="AX206" s="31">
        <v>-0.23622622504481147</v>
      </c>
      <c r="AY206" s="31">
        <v>-0.12951446872032507</v>
      </c>
      <c r="AZ206" s="31">
        <v>-0.139687905122103</v>
      </c>
      <c r="BA206" s="31">
        <v>-3.9347572501941555E-2</v>
      </c>
      <c r="BB206" s="31">
        <v>-0.23088194498964043</v>
      </c>
      <c r="BC206" s="31">
        <v>-0.23087183388332555</v>
      </c>
    </row>
    <row r="207" spans="1:55">
      <c r="B207" t="s">
        <v>218</v>
      </c>
      <c r="C207" s="31">
        <v>2.8406046706296677</v>
      </c>
      <c r="D207" s="31">
        <v>-1.6232873961902887</v>
      </c>
      <c r="E207" s="31">
        <v>-3.6673895714248159</v>
      </c>
      <c r="F207" s="31">
        <v>-0.5280380700959082</v>
      </c>
      <c r="G207" s="31">
        <v>9.2388344791844809E-2</v>
      </c>
      <c r="H207" s="31">
        <v>-0.71838015594634319</v>
      </c>
      <c r="I207" s="31">
        <v>-2.1278708853377979</v>
      </c>
      <c r="J207" s="31">
        <v>-3.1547138083706638</v>
      </c>
      <c r="K207" s="31">
        <v>-1.6048336194389665</v>
      </c>
      <c r="L207" s="31">
        <v>1.0376650527291242</v>
      </c>
      <c r="M207" s="31">
        <v>9.7218497620364295E-4</v>
      </c>
      <c r="N207" s="31">
        <v>0.37201633369564913</v>
      </c>
      <c r="O207" s="31">
        <v>-1.2026436377304945</v>
      </c>
      <c r="P207" s="31">
        <v>-0.93246105217284658</v>
      </c>
      <c r="Q207" s="31">
        <v>-0.69833722336619031</v>
      </c>
      <c r="R207" s="31">
        <v>-1.032706875948604</v>
      </c>
      <c r="S207" s="31">
        <v>-2.8293941036999257</v>
      </c>
      <c r="T207" s="31">
        <v>-0.27383448658822801</v>
      </c>
      <c r="U207" s="31">
        <v>-1.6694192263589942</v>
      </c>
      <c r="V207" s="31">
        <v>-1.0087717159550635</v>
      </c>
      <c r="W207" s="31">
        <v>-3.1639989261463435</v>
      </c>
      <c r="X207" s="31">
        <v>-3.9029556427375827</v>
      </c>
      <c r="Y207" s="31">
        <v>-2.417098792074837</v>
      </c>
      <c r="Z207" s="31">
        <v>3.1483519404615641</v>
      </c>
      <c r="AA207" s="31">
        <v>1.7684031746877127</v>
      </c>
      <c r="AB207" s="31">
        <v>-0.9925600129584462</v>
      </c>
      <c r="AC207" s="31">
        <v>-0.80261704410599699</v>
      </c>
      <c r="AD207" s="31">
        <v>-1.7187494660265228</v>
      </c>
      <c r="AE207" s="31">
        <v>-1.4570145303296376</v>
      </c>
      <c r="AF207" s="31">
        <v>0.97548070396792885</v>
      </c>
      <c r="AG207" s="31">
        <v>-0.36410451765172108</v>
      </c>
      <c r="AH207" s="31">
        <v>-0.34228693957083106</v>
      </c>
      <c r="AI207" s="31">
        <v>-6.9367263639119242E-2</v>
      </c>
      <c r="AJ207" s="31">
        <v>-1.8389648832580303</v>
      </c>
      <c r="AK207" s="31">
        <v>-0.82291094358880834</v>
      </c>
      <c r="AL207" s="31">
        <v>-2.3660884231383177</v>
      </c>
      <c r="AM207" s="31">
        <v>0.21159996010064866</v>
      </c>
      <c r="AN207" s="31">
        <v>-1.5832522819225174</v>
      </c>
      <c r="AO207" s="31">
        <v>-8.5875725481574326E-3</v>
      </c>
      <c r="AP207" s="31">
        <v>-1.683837080766627</v>
      </c>
      <c r="AQ207" s="31">
        <v>-0.6192874227105476</v>
      </c>
      <c r="AR207" s="31">
        <v>-2.6641286156711832</v>
      </c>
      <c r="AS207" s="31">
        <v>-2.3457983540455514</v>
      </c>
      <c r="AT207" s="31">
        <v>-3.0602441766531481</v>
      </c>
      <c r="AU207" s="31">
        <v>-0.10024191128376665</v>
      </c>
      <c r="AV207" s="31">
        <v>-2.003533622070464</v>
      </c>
      <c r="AW207" s="31">
        <v>2.5290218687016273</v>
      </c>
      <c r="AX207" s="31">
        <v>-1.3977486341501242</v>
      </c>
      <c r="AY207" s="31">
        <v>-0.88203545244730486</v>
      </c>
      <c r="AZ207" s="31">
        <v>-2.6709421782561247</v>
      </c>
      <c r="BA207" s="31">
        <v>-0.93780339582231043</v>
      </c>
      <c r="BB207" s="31">
        <v>0.946452778952385</v>
      </c>
      <c r="BC207" s="31">
        <v>0.59796452187670934</v>
      </c>
    </row>
    <row r="208" spans="1:55">
      <c r="B208" t="s">
        <v>219</v>
      </c>
      <c r="C208" s="31">
        <v>2.8739128809447472</v>
      </c>
      <c r="D208" s="31">
        <v>-1.8780891625031253</v>
      </c>
      <c r="E208" s="31">
        <v>-3.6780697330692242</v>
      </c>
      <c r="F208" s="31">
        <v>-0.45318585197698569</v>
      </c>
      <c r="G208" s="31">
        <v>9.5436827819632281E-2</v>
      </c>
      <c r="H208" s="31">
        <v>-1.0821889109311928</v>
      </c>
      <c r="I208" s="31">
        <v>-2.1564147945557934</v>
      </c>
      <c r="J208" s="31">
        <v>-3.810128106229052</v>
      </c>
      <c r="K208" s="31">
        <v>-1.6601596964395595</v>
      </c>
      <c r="L208" s="31">
        <v>0.77695191967253319</v>
      </c>
      <c r="M208" s="31">
        <v>-9.3016900672931627E-2</v>
      </c>
      <c r="N208" s="31">
        <v>0.6433089907071281</v>
      </c>
      <c r="O208" s="31">
        <v>-1.5879794047418916</v>
      </c>
      <c r="P208" s="31">
        <v>-0.92914067137276812</v>
      </c>
      <c r="Q208" s="31">
        <v>-0.87814091403536998</v>
      </c>
      <c r="R208" s="31">
        <v>-1.0840204603001919</v>
      </c>
      <c r="S208" s="31">
        <v>-2.9069280489595708</v>
      </c>
      <c r="T208" s="31">
        <v>-0.51148940631299422</v>
      </c>
      <c r="U208" s="31">
        <v>-1.6035128374834962</v>
      </c>
      <c r="V208" s="31">
        <v>-0.47723225922383888</v>
      </c>
      <c r="W208" s="31">
        <v>-2.7252164665921241</v>
      </c>
      <c r="X208" s="31">
        <v>-3.8088205746620147</v>
      </c>
      <c r="Y208" s="31">
        <v>-2.1549638511882216</v>
      </c>
      <c r="Z208" s="31">
        <v>2.9867741121701359</v>
      </c>
      <c r="AA208" s="31">
        <v>1.4813413212788484</v>
      </c>
      <c r="AB208" s="31">
        <v>-1.5711347107379683</v>
      </c>
      <c r="AC208" s="31">
        <v>-0.85034778702013525</v>
      </c>
      <c r="AD208" s="31">
        <v>-1.9179726682212965</v>
      </c>
      <c r="AE208" s="31">
        <v>-1.5956516579954414</v>
      </c>
      <c r="AF208" s="31">
        <v>0.7344644769863482</v>
      </c>
      <c r="AG208" s="31">
        <v>-0.57214000217893901</v>
      </c>
      <c r="AH208" s="31">
        <v>-0.5229201017187044</v>
      </c>
      <c r="AI208" s="31">
        <v>-0.24820742255487613</v>
      </c>
      <c r="AJ208" s="31">
        <v>-1.8913869517241604</v>
      </c>
      <c r="AK208" s="31">
        <v>-0.91374858324057917</v>
      </c>
      <c r="AL208" s="31">
        <v>-2.5519779067645927</v>
      </c>
      <c r="AM208" s="31">
        <v>0.11986153516719188</v>
      </c>
      <c r="AN208" s="31">
        <v>-1.8614368334130913</v>
      </c>
      <c r="AO208" s="31">
        <v>-0.34658615620614708</v>
      </c>
      <c r="AP208" s="31">
        <v>-1.9739680734835605</v>
      </c>
      <c r="AQ208" s="31">
        <v>-0.79191076528781146</v>
      </c>
      <c r="AR208" s="31">
        <v>-2.8486361302161929</v>
      </c>
      <c r="AS208" s="31">
        <v>-2.1645337829376641</v>
      </c>
      <c r="AT208" s="31">
        <v>-2.7192212976548094</v>
      </c>
      <c r="AU208" s="31">
        <v>-0.44235866217505515</v>
      </c>
      <c r="AV208" s="31">
        <v>-1.9636749635976791</v>
      </c>
      <c r="AW208" s="31">
        <v>2.6769238234600059</v>
      </c>
      <c r="AX208" s="31">
        <v>-2.2194440450681991</v>
      </c>
      <c r="AY208" s="31">
        <v>-1.1959568622468233</v>
      </c>
      <c r="AZ208" s="31">
        <v>-2.8554624379065841</v>
      </c>
      <c r="BA208" s="31">
        <v>-1.2964831671529458</v>
      </c>
      <c r="BB208" s="31">
        <v>0.6806684420327711</v>
      </c>
      <c r="BC208" s="31">
        <v>0.51915462763214681</v>
      </c>
    </row>
    <row r="209" spans="1:55">
      <c r="B209" t="s">
        <v>220</v>
      </c>
      <c r="C209" s="31">
        <v>2.8083339370311737</v>
      </c>
      <c r="D209" s="31">
        <v>-1.7940309226000899</v>
      </c>
      <c r="E209" s="31">
        <v>-4.0458341609520678</v>
      </c>
      <c r="F209" s="31">
        <v>-0.53601739985320951</v>
      </c>
      <c r="G209" s="31">
        <v>-8.1509488077125339E-2</v>
      </c>
      <c r="H209" s="31">
        <v>-1.2106994564206106</v>
      </c>
      <c r="I209" s="31">
        <v>-2.3926427281833451</v>
      </c>
      <c r="J209" s="31">
        <v>-3.9479069521094599</v>
      </c>
      <c r="K209" s="31">
        <v>-1.8907279365603185</v>
      </c>
      <c r="L209" s="31">
        <v>0.79052629994696677</v>
      </c>
      <c r="M209" s="31">
        <v>-0.26379822421742416</v>
      </c>
      <c r="N209" s="31">
        <v>0.28262774972774241</v>
      </c>
      <c r="O209" s="31">
        <v>-1.6453871169128897</v>
      </c>
      <c r="P209" s="31">
        <v>-0.95226928657391297</v>
      </c>
      <c r="Q209" s="31">
        <v>-1.0587040500876266</v>
      </c>
      <c r="R209" s="31">
        <v>-0.99608023480490882</v>
      </c>
      <c r="S209" s="31">
        <v>-3.164776345310865</v>
      </c>
      <c r="T209" s="31">
        <v>-0.66477313996406073</v>
      </c>
      <c r="U209" s="31">
        <v>-1.8361938212947253</v>
      </c>
      <c r="V209" s="31">
        <v>-1.1709668444395573</v>
      </c>
      <c r="W209" s="31">
        <v>-3.1018531767198163</v>
      </c>
      <c r="X209" s="31">
        <v>-4.4512386235407364</v>
      </c>
      <c r="Y209" s="31">
        <v>-2.4608200878426381</v>
      </c>
      <c r="Z209" s="31">
        <v>3.1578990091519326</v>
      </c>
      <c r="AA209" s="31">
        <v>1.4988285107659636</v>
      </c>
      <c r="AB209" s="31">
        <v>-1.6696624155976998</v>
      </c>
      <c r="AC209" s="31">
        <v>-0.89774071851993231</v>
      </c>
      <c r="AD209" s="31">
        <v>-1.9455936637525175</v>
      </c>
      <c r="AE209" s="31">
        <v>-1.7094976399760387</v>
      </c>
      <c r="AF209" s="31">
        <v>0.68422242422629653</v>
      </c>
      <c r="AG209" s="31">
        <v>-0.5198163329472667</v>
      </c>
      <c r="AH209" s="31">
        <v>-0.67617493477658719</v>
      </c>
      <c r="AI209" s="31">
        <v>-0.23355528108266754</v>
      </c>
      <c r="AJ209" s="31">
        <v>-1.7342016125222635</v>
      </c>
      <c r="AK209" s="31">
        <v>-1.1156055054950924</v>
      </c>
      <c r="AL209" s="31">
        <v>-2.6705632071986249</v>
      </c>
      <c r="AM209" s="31">
        <v>3.1819631747635961E-2</v>
      </c>
      <c r="AN209" s="31">
        <v>-1.8217106927230737</v>
      </c>
      <c r="AO209" s="31">
        <v>-0.39580734069043033</v>
      </c>
      <c r="AP209" s="31">
        <v>-2.2017761788002419</v>
      </c>
      <c r="AQ209" s="31">
        <v>-1.0053213070943776</v>
      </c>
      <c r="AR209" s="31">
        <v>-2.9334269111878171</v>
      </c>
      <c r="AS209" s="31">
        <v>-2.7680847835903872</v>
      </c>
      <c r="AT209" s="31">
        <v>-3.0138676568689586</v>
      </c>
      <c r="AU209" s="31">
        <v>-0.55360455593106317</v>
      </c>
      <c r="AV209" s="31">
        <v>-2.2069076276123054</v>
      </c>
      <c r="AW209" s="31">
        <v>2.6779060229323668</v>
      </c>
      <c r="AX209" s="31">
        <v>-2.3813094676500604</v>
      </c>
      <c r="AY209" s="31">
        <v>-1.4434574748218474</v>
      </c>
      <c r="AZ209" s="31">
        <v>-2.6777514125597355</v>
      </c>
      <c r="BA209" s="31">
        <v>-1.3204924309983948</v>
      </c>
      <c r="BB209" s="31">
        <v>0.71049986773919938</v>
      </c>
      <c r="BC209" s="31">
        <v>0.57434300680911299</v>
      </c>
    </row>
    <row r="210" spans="1:55">
      <c r="B210" t="s">
        <v>225</v>
      </c>
      <c r="C210" s="31">
        <v>4.4999949254499509E-2</v>
      </c>
      <c r="D210" s="31">
        <v>2.3258526623427798E-3</v>
      </c>
      <c r="E210" s="31">
        <v>8.1948191720402075E-3</v>
      </c>
      <c r="F210" s="31">
        <v>2.1522562497348609E-2</v>
      </c>
      <c r="G210" s="31">
        <v>3.376349171971408E-2</v>
      </c>
      <c r="H210" s="31">
        <v>8.3869988039540298E-3</v>
      </c>
      <c r="I210" s="31">
        <v>1.8520341927172498E-2</v>
      </c>
      <c r="J210" s="31">
        <v>4.2715648492820807E-2</v>
      </c>
      <c r="K210" s="31">
        <v>5.2251154943326855E-2</v>
      </c>
      <c r="L210" s="31">
        <v>4.6437125863843957E-2</v>
      </c>
      <c r="M210" s="31">
        <v>1.3099791680033978E-2</v>
      </c>
      <c r="N210" s="31">
        <v>5.2251154943326855E-2</v>
      </c>
      <c r="O210" s="31">
        <v>4.3799161245164494E-3</v>
      </c>
      <c r="P210" s="31">
        <v>1.4092253048662465E-2</v>
      </c>
      <c r="Q210" s="31">
        <v>5.2251154943326855E-2</v>
      </c>
      <c r="R210" s="31">
        <v>1.0442982634595619E-2</v>
      </c>
      <c r="S210" s="31">
        <v>8.1948191720402075E-3</v>
      </c>
      <c r="T210" s="31">
        <v>9.9487612577064937E-3</v>
      </c>
      <c r="U210" s="31">
        <v>3.376349171971408E-2</v>
      </c>
      <c r="V210" s="31">
        <v>3.9236710995658529E-2</v>
      </c>
      <c r="W210" s="31">
        <v>9.9487612577064937E-3</v>
      </c>
      <c r="X210" s="31">
        <v>1.1810752996757523E-3</v>
      </c>
      <c r="Y210" s="31">
        <v>1.1810752996757523E-3</v>
      </c>
      <c r="Z210" s="31">
        <v>2.9997923844880481E-2</v>
      </c>
      <c r="AA210" s="31">
        <v>4.2715648492820807E-2</v>
      </c>
      <c r="AB210" s="31">
        <v>2.7901414699460957E-2</v>
      </c>
      <c r="AC210" s="31">
        <v>4.3116473111313837E-3</v>
      </c>
      <c r="AD210" s="31">
        <v>1.0960265466283214E-2</v>
      </c>
      <c r="AE210" s="31">
        <v>1.232750747937957E-2</v>
      </c>
      <c r="AF210" s="31">
        <v>1.4092253048662465E-2</v>
      </c>
      <c r="AG210" s="31">
        <v>3.376349171971408E-2</v>
      </c>
      <c r="AH210" s="31">
        <v>3.6078708368994822E-2</v>
      </c>
      <c r="AI210" s="31">
        <v>8.3869988039540298E-3</v>
      </c>
      <c r="AJ210" s="31">
        <v>8.3869988039540298E-3</v>
      </c>
      <c r="AK210" s="31">
        <v>2.5201059496799709E-3</v>
      </c>
      <c r="AL210" s="31">
        <v>1.5753014560109357E-2</v>
      </c>
      <c r="AM210" s="31">
        <v>3.9236710995658529E-2</v>
      </c>
      <c r="AN210" s="31">
        <v>3.6078708368994822E-2</v>
      </c>
      <c r="AO210" s="31">
        <v>4.4999949254499509E-2</v>
      </c>
      <c r="AP210" s="31">
        <v>7.3063807543714382E-5</v>
      </c>
      <c r="AQ210" s="31">
        <v>2.3258526623427798E-3</v>
      </c>
      <c r="AR210" s="31">
        <v>7.3063807543714382E-5</v>
      </c>
      <c r="AS210" s="31">
        <v>8.8583082546206098E-3</v>
      </c>
      <c r="AT210" s="31">
        <v>8.1948191720402075E-3</v>
      </c>
      <c r="AU210" s="31">
        <v>8.1948191720402075E-3</v>
      </c>
      <c r="AV210" s="31">
        <v>1.9480007687397528E-2</v>
      </c>
      <c r="AW210" s="31">
        <v>4.4999949254499509E-2</v>
      </c>
      <c r="AX210" s="31">
        <v>2.7901414699460957E-2</v>
      </c>
      <c r="AY210" s="31">
        <v>8.3869988039540298E-3</v>
      </c>
      <c r="AZ210" s="31">
        <v>9.7563554187008236E-3</v>
      </c>
      <c r="BA210" s="31">
        <v>7.7411573089777364E-4</v>
      </c>
      <c r="BB210" s="31">
        <v>2.6653236261099673E-2</v>
      </c>
      <c r="BC210" s="31">
        <v>2.6650901840324932E-2</v>
      </c>
    </row>
    <row r="211" spans="1:55">
      <c r="B211" t="s">
        <v>226</v>
      </c>
      <c r="C211" s="31">
        <v>4.0345174474015417</v>
      </c>
      <c r="D211" s="31">
        <v>1.3175309853151238</v>
      </c>
      <c r="E211" s="31">
        <v>6.7248731342977477</v>
      </c>
      <c r="F211" s="31">
        <v>0.13941210173530563</v>
      </c>
      <c r="G211" s="31">
        <v>4.2678031266883991E-3</v>
      </c>
      <c r="H211" s="31">
        <v>0.25803502422874619</v>
      </c>
      <c r="I211" s="31">
        <v>2.263917252334132</v>
      </c>
      <c r="J211" s="31">
        <v>4.976109606362269</v>
      </c>
      <c r="K211" s="31">
        <v>1.2877454730407869</v>
      </c>
      <c r="L211" s="31">
        <v>0.53837438082766809</v>
      </c>
      <c r="M211" s="31">
        <v>4.7257181397803889E-7</v>
      </c>
      <c r="N211" s="31">
        <v>6.9198076268176284E-2</v>
      </c>
      <c r="O211" s="31">
        <v>0.72317585968681852</v>
      </c>
      <c r="P211" s="31">
        <v>0.43474180690964603</v>
      </c>
      <c r="Q211" s="31">
        <v>0.2438374387694002</v>
      </c>
      <c r="R211" s="31">
        <v>0.53324174581576267</v>
      </c>
      <c r="S211" s="31">
        <v>4.0027354970259532</v>
      </c>
      <c r="T211" s="31">
        <v>3.7492663022519211E-2</v>
      </c>
      <c r="U211" s="31">
        <v>1.3934802766685315</v>
      </c>
      <c r="V211" s="31">
        <v>0.50881018745546169</v>
      </c>
      <c r="W211" s="31">
        <v>5.0054446023276071</v>
      </c>
      <c r="X211" s="31">
        <v>7.6165313745885683</v>
      </c>
      <c r="Y211" s="31">
        <v>2.9211832853248181</v>
      </c>
      <c r="Z211" s="31">
        <v>4.9560599705040476</v>
      </c>
      <c r="AA211" s="31">
        <v>1.5636248941227904</v>
      </c>
      <c r="AB211" s="31">
        <v>0.49258768966203542</v>
      </c>
      <c r="AC211" s="31">
        <v>0.32209705974472397</v>
      </c>
      <c r="AD211" s="31">
        <v>1.4770498634832285</v>
      </c>
      <c r="AE211" s="31">
        <v>1.0614456707958473</v>
      </c>
      <c r="AF211" s="31">
        <v>0.475781301906883</v>
      </c>
      <c r="AG211" s="31">
        <v>6.6286049887196233E-2</v>
      </c>
      <c r="AH211" s="31">
        <v>5.858017450038288E-2</v>
      </c>
      <c r="AI211" s="31">
        <v>2.4059086323895374E-3</v>
      </c>
      <c r="AJ211" s="31">
        <v>1.6908959209281105</v>
      </c>
      <c r="AK211" s="31">
        <v>0.33859121053911145</v>
      </c>
      <c r="AL211" s="31">
        <v>2.7991872130545854</v>
      </c>
      <c r="AM211" s="31">
        <v>2.2387271557298052E-2</v>
      </c>
      <c r="AN211" s="31">
        <v>1.2533438941064292</v>
      </c>
      <c r="AO211" s="31">
        <v>3.6873201134933569E-5</v>
      </c>
      <c r="AP211" s="31">
        <v>1.4176536572823382</v>
      </c>
      <c r="AQ211" s="31">
        <v>0.19175845596373622</v>
      </c>
      <c r="AR211" s="31">
        <v>3.5487906404190275</v>
      </c>
      <c r="AS211" s="31">
        <v>2.7513849589214088</v>
      </c>
      <c r="AT211" s="31">
        <v>4.6825472103697523</v>
      </c>
      <c r="AU211" s="31">
        <v>5.0242203889112724E-3</v>
      </c>
      <c r="AV211" s="31">
        <v>2.0070734873833964</v>
      </c>
      <c r="AW211" s="31">
        <v>3.1979758061855352</v>
      </c>
      <c r="AX211" s="31">
        <v>0.97685062213426888</v>
      </c>
      <c r="AY211" s="31">
        <v>0.38899326968696091</v>
      </c>
      <c r="AZ211" s="31">
        <v>3.5669660597937862</v>
      </c>
      <c r="BA211" s="31">
        <v>0.43973760460792854</v>
      </c>
      <c r="BB211" s="31">
        <v>0.44788643139334605</v>
      </c>
      <c r="BC211" s="31">
        <v>0.17878078471162082</v>
      </c>
    </row>
    <row r="212" spans="1:55">
      <c r="B212" t="s">
        <v>227</v>
      </c>
      <c r="C212" s="31">
        <v>4.1296876236300681</v>
      </c>
      <c r="D212" s="31">
        <v>1.7636094511558453</v>
      </c>
      <c r="E212" s="31">
        <v>6.7640984806599569</v>
      </c>
      <c r="F212" s="31">
        <v>0.10268870821605319</v>
      </c>
      <c r="G212" s="31">
        <v>4.5540940521370688E-3</v>
      </c>
      <c r="H212" s="31">
        <v>0.58556641947122068</v>
      </c>
      <c r="I212" s="31">
        <v>2.3250623830895525</v>
      </c>
      <c r="J212" s="31">
        <v>7.2585380929382906</v>
      </c>
      <c r="K212" s="31">
        <v>1.3780651088411453</v>
      </c>
      <c r="L212" s="31">
        <v>0.30182714274141725</v>
      </c>
      <c r="M212" s="31">
        <v>4.3260719053990144E-3</v>
      </c>
      <c r="N212" s="31">
        <v>0.20692322876231192</v>
      </c>
      <c r="O212" s="31">
        <v>1.2608392949422063</v>
      </c>
      <c r="P212" s="31">
        <v>0.43165119359951915</v>
      </c>
      <c r="Q212" s="31">
        <v>0.38556573245143755</v>
      </c>
      <c r="R212" s="31">
        <v>0.58755017917471997</v>
      </c>
      <c r="S212" s="31">
        <v>4.2251153409139484</v>
      </c>
      <c r="T212" s="31">
        <v>0.13081070638520964</v>
      </c>
      <c r="U212" s="31">
        <v>1.2856267099871865</v>
      </c>
      <c r="V212" s="31">
        <v>0.11387531462194468</v>
      </c>
      <c r="W212" s="31">
        <v>3.7134023948924311</v>
      </c>
      <c r="X212" s="31">
        <v>7.2535570849843403</v>
      </c>
      <c r="Y212" s="31">
        <v>2.3219345999639858</v>
      </c>
      <c r="Z212" s="31">
        <v>4.4604097985648519</v>
      </c>
      <c r="AA212" s="31">
        <v>1.0971860550640822</v>
      </c>
      <c r="AB212" s="31">
        <v>1.2342321396428397</v>
      </c>
      <c r="AC212" s="31">
        <v>0.36154567944502064</v>
      </c>
      <c r="AD212" s="31">
        <v>1.8393095780219597</v>
      </c>
      <c r="AE212" s="31">
        <v>1.2730521068318006</v>
      </c>
      <c r="AF212" s="31">
        <v>0.26971903397741498</v>
      </c>
      <c r="AG212" s="31">
        <v>0.16367209104665817</v>
      </c>
      <c r="AH212" s="31">
        <v>0.13672271639075007</v>
      </c>
      <c r="AI212" s="31">
        <v>3.0803462305667415E-2</v>
      </c>
      <c r="AJ212" s="31">
        <v>1.7886723005762057</v>
      </c>
      <c r="AK212" s="31">
        <v>0.41746823668708283</v>
      </c>
      <c r="AL212" s="31">
        <v>3.2562956183072962</v>
      </c>
      <c r="AM212" s="31">
        <v>7.1833938063179878E-3</v>
      </c>
      <c r="AN212" s="31">
        <v>1.7324735423934783</v>
      </c>
      <c r="AO212" s="31">
        <v>6.0060981836875894E-2</v>
      </c>
      <c r="AP212" s="31">
        <v>1.9482749775661996</v>
      </c>
      <c r="AQ212" s="31">
        <v>0.3135613300893636</v>
      </c>
      <c r="AR212" s="31">
        <v>4.0573639011865437</v>
      </c>
      <c r="AS212" s="31">
        <v>2.3426032487392172</v>
      </c>
      <c r="AT212" s="31">
        <v>3.6970822328097528</v>
      </c>
      <c r="AU212" s="31">
        <v>9.7840593000652287E-2</v>
      </c>
      <c r="AV212" s="31">
        <v>1.9280096813301733</v>
      </c>
      <c r="AW212" s="31">
        <v>3.5829605783038683</v>
      </c>
      <c r="AX212" s="31">
        <v>2.4629659345943451</v>
      </c>
      <c r="AY212" s="31">
        <v>0.71515640817763348</v>
      </c>
      <c r="AZ212" s="31">
        <v>4.0768328671477061</v>
      </c>
      <c r="BA212" s="31">
        <v>0.8404343013554666</v>
      </c>
      <c r="BB212" s="31">
        <v>0.23165476398965995</v>
      </c>
      <c r="BC212" s="31">
        <v>0.13476076369593651</v>
      </c>
    </row>
    <row r="213" spans="1:55">
      <c r="B213" t="s">
        <v>228</v>
      </c>
      <c r="C213" s="31">
        <v>3.9433697509405063</v>
      </c>
      <c r="D213" s="31">
        <v>1.6092734756226648</v>
      </c>
      <c r="E213" s="31">
        <v>8.1843870289633607</v>
      </c>
      <c r="F213" s="31">
        <v>0.14365732647269774</v>
      </c>
      <c r="G213" s="31">
        <v>3.3218983232975187E-3</v>
      </c>
      <c r="H213" s="31">
        <v>0.73289658688858106</v>
      </c>
      <c r="I213" s="31">
        <v>2.8623696123643203</v>
      </c>
      <c r="J213" s="31">
        <v>7.7929846512571022</v>
      </c>
      <c r="K213" s="31">
        <v>1.7874260650448197</v>
      </c>
      <c r="L213" s="31">
        <v>0.31246591545392083</v>
      </c>
      <c r="M213" s="31">
        <v>3.4794751550133195E-2</v>
      </c>
      <c r="N213" s="31">
        <v>3.9939222458083699E-2</v>
      </c>
      <c r="O213" s="31">
        <v>1.3536493822514557</v>
      </c>
      <c r="P213" s="31">
        <v>0.45340839707599456</v>
      </c>
      <c r="Q213" s="31">
        <v>0.5604271328359719</v>
      </c>
      <c r="R213" s="31">
        <v>0.49608791708450112</v>
      </c>
      <c r="S213" s="31">
        <v>5.0079046579195978</v>
      </c>
      <c r="T213" s="31">
        <v>0.22096166380883833</v>
      </c>
      <c r="U213" s="31">
        <v>1.6858038746804629</v>
      </c>
      <c r="V213" s="31">
        <v>0.68558167538836723</v>
      </c>
      <c r="W213" s="31">
        <v>4.8107465649634076</v>
      </c>
      <c r="X213" s="31">
        <v>9.9067626418504151</v>
      </c>
      <c r="Y213" s="31">
        <v>3.0278177523649243</v>
      </c>
      <c r="Z213" s="31">
        <v>4.9861630760013789</v>
      </c>
      <c r="AA213" s="31">
        <v>1.1232434523424581</v>
      </c>
      <c r="AB213" s="31">
        <v>1.3938862910297729</v>
      </c>
      <c r="AC213" s="31">
        <v>0.40296919884434218</v>
      </c>
      <c r="AD213" s="31">
        <v>1.8926673522169721</v>
      </c>
      <c r="AE213" s="31">
        <v>1.4611910905418228</v>
      </c>
      <c r="AF213" s="31">
        <v>0.23408016290705505</v>
      </c>
      <c r="AG213" s="31">
        <v>0.13510450999937182</v>
      </c>
      <c r="AH213" s="31">
        <v>0.22860627121006097</v>
      </c>
      <c r="AI213" s="31">
        <v>2.7274034660801923E-2</v>
      </c>
      <c r="AJ213" s="31">
        <v>1.5037276164374094</v>
      </c>
      <c r="AK213" s="31">
        <v>0.62228782194548038</v>
      </c>
      <c r="AL213" s="31">
        <v>3.5659539218215031</v>
      </c>
      <c r="AM213" s="31">
        <v>5.0624448227758114E-4</v>
      </c>
      <c r="AN213" s="31">
        <v>1.6593149239907905</v>
      </c>
      <c r="AO213" s="31">
        <v>7.8331725472215188E-2</v>
      </c>
      <c r="AP213" s="31">
        <v>2.4239091707660974</v>
      </c>
      <c r="AQ213" s="31">
        <v>0.50533546524897399</v>
      </c>
      <c r="AR213" s="31">
        <v>4.3024967216404484</v>
      </c>
      <c r="AS213" s="31">
        <v>3.8311466845723205</v>
      </c>
      <c r="AT213" s="31">
        <v>4.5416991265603937</v>
      </c>
      <c r="AU213" s="31">
        <v>0.15323900217381484</v>
      </c>
      <c r="AV213" s="31">
        <v>2.4352206384066872</v>
      </c>
      <c r="AW213" s="31">
        <v>3.5855903338287227</v>
      </c>
      <c r="AX213" s="31">
        <v>2.8353173903599069</v>
      </c>
      <c r="AY213" s="31">
        <v>1.041784740809532</v>
      </c>
      <c r="AZ213" s="31">
        <v>3.5851763137328292</v>
      </c>
      <c r="BA213" s="31">
        <v>0.87185013016202517</v>
      </c>
      <c r="BB213" s="31">
        <v>0.25240503102870993</v>
      </c>
      <c r="BC213" s="31">
        <v>0.1649349447352664</v>
      </c>
    </row>
    <row r="214" spans="1:55">
      <c r="B214" t="s">
        <v>229</v>
      </c>
      <c r="C214" s="31">
        <v>-0.8521809206957458</v>
      </c>
      <c r="D214" s="31">
        <v>0.11071373808004653</v>
      </c>
      <c r="E214" s="31">
        <v>0.46950663164850526</v>
      </c>
      <c r="F214" s="31">
        <v>0.1095537433862456</v>
      </c>
      <c r="G214" s="31">
        <v>-2.4007993296343084E-2</v>
      </c>
      <c r="H214" s="31">
        <v>9.3040624236614911E-2</v>
      </c>
      <c r="I214" s="31">
        <v>0.409529103278646</v>
      </c>
      <c r="J214" s="31">
        <v>0.92207971197097616</v>
      </c>
      <c r="K214" s="31">
        <v>0.51879162768657661</v>
      </c>
      <c r="L214" s="31">
        <v>-0.31623130069215782</v>
      </c>
      <c r="M214" s="31">
        <v>-1.5736063442892037E-4</v>
      </c>
      <c r="N214" s="31">
        <v>-0.12026103949107754</v>
      </c>
      <c r="O214" s="31">
        <v>0.11256019915944253</v>
      </c>
      <c r="P214" s="31">
        <v>0.15654381564026718</v>
      </c>
      <c r="Q214" s="31">
        <v>0.22575019640411306</v>
      </c>
      <c r="R214" s="31">
        <v>0.14924656500697711</v>
      </c>
      <c r="S214" s="31">
        <v>0.3622247567002243</v>
      </c>
      <c r="T214" s="31">
        <v>3.8626703370941921E-2</v>
      </c>
      <c r="U214" s="31">
        <v>0.43381452157751865</v>
      </c>
      <c r="V214" s="31">
        <v>0.28258831028078135</v>
      </c>
      <c r="W214" s="31">
        <v>0.44630919030301397</v>
      </c>
      <c r="X214" s="31">
        <v>0.18969129738321641</v>
      </c>
      <c r="Y214" s="31">
        <v>0.11747574088504925</v>
      </c>
      <c r="Z214" s="31">
        <v>-0.77115889300672924</v>
      </c>
      <c r="AA214" s="31">
        <v>-0.51688006868894942</v>
      </c>
      <c r="AB214" s="31">
        <v>0.23446870499160291</v>
      </c>
      <c r="AC214" s="31">
        <v>7.4532380119560482E-2</v>
      </c>
      <c r="AD214" s="31">
        <v>0.25447089115035193</v>
      </c>
      <c r="AE214" s="31">
        <v>0.22877919001247357</v>
      </c>
      <c r="AF214" s="31">
        <v>-0.16376605878256789</v>
      </c>
      <c r="AG214" s="31">
        <v>9.4616034507876187E-2</v>
      </c>
      <c r="AH214" s="31">
        <v>9.1945571551959815E-2</v>
      </c>
      <c r="AI214" s="31">
        <v>8.9840642968032521E-3</v>
      </c>
      <c r="AJ214" s="31">
        <v>0.2381725598504984</v>
      </c>
      <c r="AK214" s="31">
        <v>5.8422109656839964E-2</v>
      </c>
      <c r="AL214" s="31">
        <v>0.41997922293237705</v>
      </c>
      <c r="AM214" s="31">
        <v>-5.927572535448318E-2</v>
      </c>
      <c r="AN214" s="31">
        <v>0.42529532723285918</v>
      </c>
      <c r="AO214" s="31">
        <v>2.5762703118445973E-3</v>
      </c>
      <c r="AP214" s="31">
        <v>-2.0354770839222883E-2</v>
      </c>
      <c r="AQ214" s="31">
        <v>4.2237514857292283E-2</v>
      </c>
      <c r="AR214" s="31">
        <v>-3.2204854066709303E-2</v>
      </c>
      <c r="AS214" s="31">
        <v>0.31223463032311138</v>
      </c>
      <c r="AT214" s="31">
        <v>0.39177865002330814</v>
      </c>
      <c r="AU214" s="31">
        <v>1.2833172260607336E-2</v>
      </c>
      <c r="AV214" s="31">
        <v>0.39546330784739225</v>
      </c>
      <c r="AW214" s="31">
        <v>-0.75870613282209931</v>
      </c>
      <c r="AX214" s="31">
        <v>0.33018488340682511</v>
      </c>
      <c r="AY214" s="31">
        <v>0.11423635301620423</v>
      </c>
      <c r="AZ214" s="31">
        <v>0.37309831758286466</v>
      </c>
      <c r="BA214" s="31">
        <v>3.6900287109685355E-2</v>
      </c>
      <c r="BB214" s="31">
        <v>-0.21851885844537686</v>
      </c>
      <c r="BC214" s="31">
        <v>-0.13805316576284182</v>
      </c>
    </row>
    <row r="215" spans="1:55">
      <c r="B215" t="s">
        <v>230</v>
      </c>
      <c r="C215" s="31">
        <v>-0.86217337815612882</v>
      </c>
      <c r="D215" s="31">
        <v>0.12809208776975589</v>
      </c>
      <c r="E215" s="31">
        <v>0.4708739275469826</v>
      </c>
      <c r="F215" s="31">
        <v>9.4023914837704989E-2</v>
      </c>
      <c r="G215" s="31">
        <v>-2.480017071071319E-2</v>
      </c>
      <c r="H215" s="31">
        <v>0.14015912185428064</v>
      </c>
      <c r="I215" s="31">
        <v>0.4150226516074757</v>
      </c>
      <c r="J215" s="31">
        <v>1.1136483497939589</v>
      </c>
      <c r="K215" s="31">
        <v>0.53667678736480218</v>
      </c>
      <c r="L215" s="31">
        <v>-0.2367782508306672</v>
      </c>
      <c r="M215" s="31">
        <v>1.505598097150428E-2</v>
      </c>
      <c r="N215" s="31">
        <v>-0.20796132032118886</v>
      </c>
      <c r="O215" s="31">
        <v>0.14862530549460706</v>
      </c>
      <c r="P215" s="31">
        <v>0.15598638208461169</v>
      </c>
      <c r="Q215" s="31">
        <v>0.28387500648811875</v>
      </c>
      <c r="R215" s="31">
        <v>0.15666239265471654</v>
      </c>
      <c r="S215" s="31">
        <v>0.37215080921477423</v>
      </c>
      <c r="T215" s="31">
        <v>7.2149968476178647E-2</v>
      </c>
      <c r="U215" s="31">
        <v>0.41668811731219613</v>
      </c>
      <c r="V215" s="31">
        <v>0.13368758819517887</v>
      </c>
      <c r="W215" s="31">
        <v>0.38441516037003709</v>
      </c>
      <c r="X215" s="31">
        <v>0.18511614848913699</v>
      </c>
      <c r="Y215" s="31">
        <v>0.10473546874827004</v>
      </c>
      <c r="Z215" s="31">
        <v>-0.73158193923663017</v>
      </c>
      <c r="AA215" s="31">
        <v>-0.43297581391732298</v>
      </c>
      <c r="AB215" s="31">
        <v>0.3711432217545021</v>
      </c>
      <c r="AC215" s="31">
        <v>7.8964737867741761E-2</v>
      </c>
      <c r="AD215" s="31">
        <v>0.28396704914336829</v>
      </c>
      <c r="AE215" s="31">
        <v>0.25054787461568251</v>
      </c>
      <c r="AF215" s="31">
        <v>-0.12330367194614314</v>
      </c>
      <c r="AG215" s="31">
        <v>0.14867604098579074</v>
      </c>
      <c r="AH215" s="31">
        <v>0.14046749107289785</v>
      </c>
      <c r="AI215" s="31">
        <v>3.2146452464636009E-2</v>
      </c>
      <c r="AJ215" s="31">
        <v>0.24496197619710974</v>
      </c>
      <c r="AK215" s="31">
        <v>6.4871077903100191E-2</v>
      </c>
      <c r="AL215" s="31">
        <v>0.45297449061603956</v>
      </c>
      <c r="AM215" s="31">
        <v>-3.3576941298843907E-2</v>
      </c>
      <c r="AN215" s="31">
        <v>0.50002163030418467</v>
      </c>
      <c r="AO215" s="31">
        <v>0.10397578823620107</v>
      </c>
      <c r="AP215" s="31">
        <v>-2.3861968737145831E-2</v>
      </c>
      <c r="AQ215" s="31">
        <v>5.4011015705912789E-2</v>
      </c>
      <c r="AR215" s="31">
        <v>-3.4435240972649384E-2</v>
      </c>
      <c r="AS215" s="31">
        <v>0.28810763055224808</v>
      </c>
      <c r="AT215" s="31">
        <v>0.34812021120319103</v>
      </c>
      <c r="AU215" s="31">
        <v>5.6631650773239103E-2</v>
      </c>
      <c r="AV215" s="31">
        <v>0.38759588962572156</v>
      </c>
      <c r="AW215" s="31">
        <v>-0.80307669423174344</v>
      </c>
      <c r="AX215" s="31">
        <v>0.52429088846464711</v>
      </c>
      <c r="AY215" s="31">
        <v>0.15489371762632431</v>
      </c>
      <c r="AZ215" s="31">
        <v>0.39887356610602381</v>
      </c>
      <c r="BA215" s="31">
        <v>5.1013465417097344E-2</v>
      </c>
      <c r="BB215" s="31">
        <v>-0.15715405378959452</v>
      </c>
      <c r="BC215" s="31">
        <v>-0.11985818095044873</v>
      </c>
    </row>
    <row r="216" spans="1:55">
      <c r="B216" t="s">
        <v>231</v>
      </c>
      <c r="C216" s="31">
        <v>-0.84249970607484759</v>
      </c>
      <c r="D216" s="31">
        <v>0.12235902905326757</v>
      </c>
      <c r="E216" s="31">
        <v>0.51795587355042572</v>
      </c>
      <c r="F216" s="31">
        <v>0.1112092403932452</v>
      </c>
      <c r="G216" s="31">
        <v>2.1181018533808792E-2</v>
      </c>
      <c r="H216" s="31">
        <v>0.15680309687830174</v>
      </c>
      <c r="I216" s="31">
        <v>0.46048697676670686</v>
      </c>
      <c r="J216" s="31">
        <v>1.1539192226027715</v>
      </c>
      <c r="K216" s="31">
        <v>0.61121216046279025</v>
      </c>
      <c r="L216" s="31">
        <v>-0.2409150808404899</v>
      </c>
      <c r="M216" s="31">
        <v>4.2699133333841059E-2</v>
      </c>
      <c r="N216" s="31">
        <v>-9.1364555511934301E-2</v>
      </c>
      <c r="O216" s="31">
        <v>0.15399832150078627</v>
      </c>
      <c r="P216" s="31">
        <v>0.15986926991743405</v>
      </c>
      <c r="Q216" s="31">
        <v>0.34224532109150468</v>
      </c>
      <c r="R216" s="31">
        <v>0.1439532910821584</v>
      </c>
      <c r="S216" s="31">
        <v>0.40516106971163446</v>
      </c>
      <c r="T216" s="31">
        <v>9.3771954023358986E-2</v>
      </c>
      <c r="U216" s="31">
        <v>0.47715249203513849</v>
      </c>
      <c r="V216" s="31">
        <v>0.32802420679658839</v>
      </c>
      <c r="W216" s="31">
        <v>0.437542999240772</v>
      </c>
      <c r="X216" s="31">
        <v>0.21633892535593335</v>
      </c>
      <c r="Y216" s="31">
        <v>0.11960068159066596</v>
      </c>
      <c r="Z216" s="31">
        <v>-0.77349735676870768</v>
      </c>
      <c r="AA216" s="31">
        <v>-0.43808708030309662</v>
      </c>
      <c r="AB216" s="31">
        <v>0.39441804953584575</v>
      </c>
      <c r="AC216" s="31">
        <v>8.3365725874989555E-2</v>
      </c>
      <c r="AD216" s="31">
        <v>0.28805649876137401</v>
      </c>
      <c r="AE216" s="31">
        <v>0.26842387447808819</v>
      </c>
      <c r="AF216" s="31">
        <v>-0.11486891466986798</v>
      </c>
      <c r="AG216" s="31">
        <v>0.1350792360751247</v>
      </c>
      <c r="AH216" s="31">
        <v>0.18163500753226097</v>
      </c>
      <c r="AI216" s="31">
        <v>3.0248788146247874E-2</v>
      </c>
      <c r="AJ216" s="31">
        <v>0.22460420049975199</v>
      </c>
      <c r="AK216" s="31">
        <v>7.9201799032552159E-2</v>
      </c>
      <c r="AL216" s="31">
        <v>0.47402330765958417</v>
      </c>
      <c r="AM216" s="31">
        <v>-8.9136678071986119E-3</v>
      </c>
      <c r="AN216" s="31">
        <v>0.48935034171842379</v>
      </c>
      <c r="AO216" s="31">
        <v>0.11874213525563823</v>
      </c>
      <c r="AP216" s="31">
        <v>-2.661578728170921E-2</v>
      </c>
      <c r="AQ216" s="31">
        <v>6.8566342682851431E-2</v>
      </c>
      <c r="AR216" s="31">
        <v>-3.5460219538372841E-2</v>
      </c>
      <c r="AS216" s="31">
        <v>0.36844255074901089</v>
      </c>
      <c r="AT216" s="31">
        <v>0.38584143414607702</v>
      </c>
      <c r="AU216" s="31">
        <v>7.0873575129755909E-2</v>
      </c>
      <c r="AV216" s="31">
        <v>0.43560586202057189</v>
      </c>
      <c r="AW216" s="31">
        <v>-0.80337135390731107</v>
      </c>
      <c r="AX216" s="31">
        <v>0.56252774620644341</v>
      </c>
      <c r="AY216" s="31">
        <v>0.18694862797193357</v>
      </c>
      <c r="AZ216" s="31">
        <v>0.37404948525822163</v>
      </c>
      <c r="BA216" s="31">
        <v>5.1958171666974397E-2</v>
      </c>
      <c r="BB216" s="31">
        <v>-0.16404159137850863</v>
      </c>
      <c r="BC216" s="31">
        <v>-0.13259962326008326</v>
      </c>
    </row>
    <row r="217" spans="1:55">
      <c r="B217" t="s">
        <v>232</v>
      </c>
      <c r="C217" s="31">
        <v>8.1636503525944129</v>
      </c>
      <c r="D217" s="31">
        <v>3.0486784664128983</v>
      </c>
      <c r="E217" s="31">
        <v>13.488914582031329</v>
      </c>
      <c r="F217" s="31">
        <v>0.23929938267269746</v>
      </c>
      <c r="G217" s="31">
        <v>8.817250554440114E-3</v>
      </c>
      <c r="H217" s="31">
        <v>0.77742303859815365</v>
      </c>
      <c r="I217" s="31">
        <v>4.5885722580469617</v>
      </c>
      <c r="J217" s="31">
        <v>12.019863748381958</v>
      </c>
      <c r="K217" s="31">
        <v>2.6642800944837943</v>
      </c>
      <c r="L217" s="31">
        <v>0.80621585469499346</v>
      </c>
      <c r="M217" s="31">
        <v>-9.0429633367250653E-5</v>
      </c>
      <c r="N217" s="31">
        <v>0.2393214521563142</v>
      </c>
      <c r="O217" s="31">
        <v>1.9097733279598939</v>
      </c>
      <c r="P217" s="31">
        <v>0.86638748804483645</v>
      </c>
      <c r="Q217" s="31">
        <v>0.61323848763170874</v>
      </c>
      <c r="R217" s="31">
        <v>1.1194753830209789</v>
      </c>
      <c r="S217" s="31">
        <v>8.2248450816061389</v>
      </c>
      <c r="T217" s="31">
        <v>0.14006343897303633</v>
      </c>
      <c r="U217" s="31">
        <v>2.676935160608414</v>
      </c>
      <c r="V217" s="31">
        <v>0.48141840504634364</v>
      </c>
      <c r="W217" s="31">
        <v>8.6225819738138139</v>
      </c>
      <c r="X217" s="31">
        <v>14.865657754052112</v>
      </c>
      <c r="Y217" s="31">
        <v>5.208760521671989</v>
      </c>
      <c r="Z217" s="31">
        <v>9.403416071771213</v>
      </c>
      <c r="AA217" s="31">
        <v>2.6196086953456064</v>
      </c>
      <c r="AB217" s="31">
        <v>1.5594454888495424</v>
      </c>
      <c r="AC217" s="31">
        <v>0.68250362728017688</v>
      </c>
      <c r="AD217" s="31">
        <v>3.2965144993588185</v>
      </c>
      <c r="AE217" s="31">
        <v>2.3248876510439356</v>
      </c>
      <c r="AF217" s="31">
        <v>0.7164559250500796</v>
      </c>
      <c r="AG217" s="31">
        <v>0.20831875952261725</v>
      </c>
      <c r="AH217" s="31">
        <v>0.17898872125736301</v>
      </c>
      <c r="AI217" s="31">
        <v>1.7217469717550365E-2</v>
      </c>
      <c r="AJ217" s="31">
        <v>3.4781941848731823</v>
      </c>
      <c r="AK217" s="31">
        <v>0.75193370883744182</v>
      </c>
      <c r="AL217" s="31">
        <v>6.0382053813004601</v>
      </c>
      <c r="AM217" s="31">
        <v>2.5362696058980297E-2</v>
      </c>
      <c r="AN217" s="31">
        <v>2.9471241141559017</v>
      </c>
      <c r="AO217" s="31">
        <v>2.9763337606073122E-3</v>
      </c>
      <c r="AP217" s="31">
        <v>3.323840638381081</v>
      </c>
      <c r="AQ217" s="31">
        <v>0.49042037685182616</v>
      </c>
      <c r="AR217" s="31">
        <v>7.589133030143782</v>
      </c>
      <c r="AS217" s="31">
        <v>5.0775597852911636</v>
      </c>
      <c r="AT217" s="31">
        <v>8.3214811411793477</v>
      </c>
      <c r="AU217" s="31">
        <v>4.434287776935758E-2</v>
      </c>
      <c r="AV217" s="31">
        <v>3.9342888123859447</v>
      </c>
      <c r="AW217" s="31">
        <v>6.7699988903787292</v>
      </c>
      <c r="AX217" s="31">
        <v>3.102224882566702</v>
      </c>
      <c r="AY217" s="31">
        <v>1.0548763520993358</v>
      </c>
      <c r="AZ217" s="31">
        <v>7.6267750638307561</v>
      </c>
      <c r="BA217" s="31">
        <v>1.2158463167824967</v>
      </c>
      <c r="BB217" s="31">
        <v>0.64422053850710659</v>
      </c>
      <c r="BC217" s="31">
        <v>0.31043604869213776</v>
      </c>
    </row>
    <row r="218" spans="1:55">
      <c r="B218" t="s">
        <v>233</v>
      </c>
      <c r="C218" s="31">
        <v>7.9773664982185553</v>
      </c>
      <c r="D218" s="31">
        <v>2.9122277850323615</v>
      </c>
      <c r="E218" s="31">
        <v>14.837650009589884</v>
      </c>
      <c r="F218" s="31">
        <v>0.28303759335631551</v>
      </c>
      <c r="G218" s="31">
        <v>-7.5305266882762191E-3</v>
      </c>
      <c r="H218" s="31">
        <v>0.86974246430759117</v>
      </c>
      <c r="I218" s="31">
        <v>5.0912348003165384</v>
      </c>
      <c r="J218" s="31">
        <v>12.454516575982254</v>
      </c>
      <c r="K218" s="31">
        <v>3.0343037578044645</v>
      </c>
      <c r="L218" s="31">
        <v>0.82030151471822876</v>
      </c>
      <c r="M218" s="31">
        <v>-2.5646067033337975E-4</v>
      </c>
      <c r="N218" s="31">
        <v>0.10514213925436623</v>
      </c>
      <c r="O218" s="31">
        <v>1.9788143477590083</v>
      </c>
      <c r="P218" s="31">
        <v>0.88795402091059683</v>
      </c>
      <c r="Q218" s="31">
        <v>0.73933244670473319</v>
      </c>
      <c r="R218" s="31">
        <v>1.0286589074795294</v>
      </c>
      <c r="S218" s="31">
        <v>8.9543995309515623</v>
      </c>
      <c r="T218" s="31">
        <v>0.1820378114797028</v>
      </c>
      <c r="U218" s="31">
        <v>3.0653772685910057</v>
      </c>
      <c r="V218" s="31">
        <v>1.1812382329917783</v>
      </c>
      <c r="W218" s="31">
        <v>9.8142601202051232</v>
      </c>
      <c r="X218" s="31">
        <v>17.372986902919788</v>
      </c>
      <c r="Y218" s="31">
        <v>5.9480452618379349</v>
      </c>
      <c r="Z218" s="31">
        <v>9.9421774732451382</v>
      </c>
      <c r="AA218" s="31">
        <v>2.6505330967509866</v>
      </c>
      <c r="AB218" s="31">
        <v>1.6572401488618835</v>
      </c>
      <c r="AC218" s="31">
        <v>0.72054200187206197</v>
      </c>
      <c r="AD218" s="31">
        <v>3.3439880706792255</v>
      </c>
      <c r="AE218" s="31">
        <v>2.4907629010093117</v>
      </c>
      <c r="AF218" s="31">
        <v>0.66744577205491062</v>
      </c>
      <c r="AG218" s="31">
        <v>0.189267475175251</v>
      </c>
      <c r="AH218" s="31">
        <v>0.23144584903918433</v>
      </c>
      <c r="AI218" s="31">
        <v>1.6201090757169998E-2</v>
      </c>
      <c r="AJ218" s="31">
        <v>3.1891358659178923</v>
      </c>
      <c r="AK218" s="31">
        <v>0.91804397919983605</v>
      </c>
      <c r="AL218" s="31">
        <v>6.3187886878118027</v>
      </c>
      <c r="AM218" s="31">
        <v>6.7330328082171025E-3</v>
      </c>
      <c r="AN218" s="31">
        <v>2.8842276112564567</v>
      </c>
      <c r="AO218" s="31">
        <v>3.3990242532723359E-3</v>
      </c>
      <c r="AP218" s="31">
        <v>3.7074323734124981</v>
      </c>
      <c r="AQ218" s="31">
        <v>0.62258284126647612</v>
      </c>
      <c r="AR218" s="31">
        <v>7.8150265760753941</v>
      </c>
      <c r="AS218" s="31">
        <v>6.4933687292048665</v>
      </c>
      <c r="AT218" s="31">
        <v>9.2231709461364986</v>
      </c>
      <c r="AU218" s="31">
        <v>5.549437878193067E-2</v>
      </c>
      <c r="AV218" s="31">
        <v>4.4216136327250171</v>
      </c>
      <c r="AW218" s="31">
        <v>6.7724828943237574</v>
      </c>
      <c r="AX218" s="31">
        <v>3.328472055896631</v>
      </c>
      <c r="AY218" s="31">
        <v>1.2731806668929324</v>
      </c>
      <c r="AZ218" s="31">
        <v>7.1521191906907147</v>
      </c>
      <c r="BA218" s="31">
        <v>1.2383622859479526</v>
      </c>
      <c r="BB218" s="31">
        <v>0.67245457426706723</v>
      </c>
      <c r="BC218" s="31">
        <v>0.34343674145984288</v>
      </c>
    </row>
    <row r="219" spans="1:55">
      <c r="B219" t="s">
        <v>234</v>
      </c>
      <c r="C219" s="31">
        <v>8.0709070756281651</v>
      </c>
      <c r="D219" s="31">
        <v>3.3693500329307122</v>
      </c>
      <c r="E219" s="31">
        <v>14.880860172415321</v>
      </c>
      <c r="F219" s="31">
        <v>0.24291550202696535</v>
      </c>
      <c r="G219" s="31">
        <v>-7.7790069792829809E-3</v>
      </c>
      <c r="H219" s="31">
        <v>1.3102055262088077</v>
      </c>
      <c r="I219" s="31">
        <v>5.1595301771409012</v>
      </c>
      <c r="J219" s="31">
        <v>15.042031239009324</v>
      </c>
      <c r="K219" s="31">
        <v>3.1389103172097732</v>
      </c>
      <c r="L219" s="31">
        <v>0.61420092629542056</v>
      </c>
      <c r="M219" s="31">
        <v>2.4537693219727888E-2</v>
      </c>
      <c r="N219" s="31">
        <v>0.18181697242318076</v>
      </c>
      <c r="O219" s="31">
        <v>2.6128408544853077</v>
      </c>
      <c r="P219" s="31">
        <v>0.88479212425495246</v>
      </c>
      <c r="Q219" s="31">
        <v>0.92969134223689653</v>
      </c>
      <c r="R219" s="31">
        <v>1.0797713546291405</v>
      </c>
      <c r="S219" s="31">
        <v>9.1997771268679145</v>
      </c>
      <c r="T219" s="31">
        <v>0.34002441869304245</v>
      </c>
      <c r="U219" s="31">
        <v>2.9443603645539684</v>
      </c>
      <c r="V219" s="31">
        <v>0.55882315264809945</v>
      </c>
      <c r="W219" s="31">
        <v>8.4532213541479333</v>
      </c>
      <c r="X219" s="31">
        <v>16.953969252072184</v>
      </c>
      <c r="Y219" s="31">
        <v>5.3029783335787091</v>
      </c>
      <c r="Z219" s="31">
        <v>9.4319310093827156</v>
      </c>
      <c r="AA219" s="31">
        <v>2.2202766065084614</v>
      </c>
      <c r="AB219" s="31">
        <v>2.6232645763601496</v>
      </c>
      <c r="AC219" s="31">
        <v>0.76339183331129057</v>
      </c>
      <c r="AD219" s="31">
        <v>3.7315954705418641</v>
      </c>
      <c r="AE219" s="31">
        <v>2.7277627435670602</v>
      </c>
      <c r="AF219" s="31">
        <v>0.50253706495169814</v>
      </c>
      <c r="AG219" s="31">
        <v>0.29740771786509723</v>
      </c>
      <c r="AH219" s="31">
        <v>0.3535854656730113</v>
      </c>
      <c r="AI219" s="31">
        <v>5.7970154341608529E-2</v>
      </c>
      <c r="AJ219" s="31">
        <v>3.2800463015836074</v>
      </c>
      <c r="AK219" s="31">
        <v>1.0193829501015308</v>
      </c>
      <c r="AL219" s="31">
        <v>6.8152183033892841</v>
      </c>
      <c r="AM219" s="31">
        <v>3.8139499097263629E-3</v>
      </c>
      <c r="AN219" s="31">
        <v>3.3909993832572072</v>
      </c>
      <c r="AO219" s="31">
        <v>0.13718134480807317</v>
      </c>
      <c r="AP219" s="31">
        <v>4.3462358819083091</v>
      </c>
      <c r="AQ219" s="31">
        <v>0.79612476566125145</v>
      </c>
      <c r="AR219" s="31">
        <v>8.3562658845581037</v>
      </c>
      <c r="AS219" s="31">
        <v>5.9916130281170865</v>
      </c>
      <c r="AT219" s="31">
        <v>8.1953731208710696</v>
      </c>
      <c r="AU219" s="31">
        <v>0.24489177073568061</v>
      </c>
      <c r="AV219" s="31">
        <v>4.3336492553150343</v>
      </c>
      <c r="AW219" s="31">
        <v>7.1685504297746894</v>
      </c>
      <c r="AX219" s="31">
        <v>5.2851831174404502</v>
      </c>
      <c r="AY219" s="31">
        <v>1.7263128723746595</v>
      </c>
      <c r="AZ219" s="31">
        <v>7.6462185766156212</v>
      </c>
      <c r="BA219" s="31">
        <v>1.7119962091422916</v>
      </c>
      <c r="BB219" s="31">
        <v>0.48361483803853078</v>
      </c>
      <c r="BC219" s="31">
        <v>0.29817282983311261</v>
      </c>
    </row>
    <row r="220" spans="1:55">
      <c r="B220" t="s">
        <v>221</v>
      </c>
      <c r="C220" s="31">
        <v>2.3288621672021375</v>
      </c>
      <c r="D220" s="31">
        <v>-0.3471904038352952</v>
      </c>
      <c r="E220" s="31">
        <v>-3.3869180964384911</v>
      </c>
      <c r="F220" s="31">
        <v>-1.1431334341474502</v>
      </c>
      <c r="G220" s="31">
        <v>-0.5771058179632953</v>
      </c>
      <c r="H220" s="31">
        <v>-0.86858199905221523</v>
      </c>
      <c r="I220" s="31">
        <v>-2.8932878759949507</v>
      </c>
      <c r="J220" s="31">
        <v>-4.4503592736654305</v>
      </c>
      <c r="K220" s="31">
        <v>-2.8711930423225591</v>
      </c>
      <c r="L220" s="31">
        <v>0.23350806061226831</v>
      </c>
      <c r="M220" s="31">
        <v>-0.46927883858258052</v>
      </c>
      <c r="N220" s="31">
        <v>-0.12811342667491946</v>
      </c>
      <c r="O220" s="31">
        <v>-2.058838335590238</v>
      </c>
      <c r="P220" s="31">
        <v>-1.9042515458563727</v>
      </c>
      <c r="Q220" s="31">
        <v>-1.2713427463246183</v>
      </c>
      <c r="R220" s="31">
        <v>-2.3059016628077122</v>
      </c>
      <c r="S220" s="31">
        <v>-3.5177612520112804</v>
      </c>
      <c r="T220" s="31">
        <v>-0.86652882884561355</v>
      </c>
      <c r="U220" s="31">
        <v>-1.9408189508312284</v>
      </c>
      <c r="V220" s="31">
        <v>-0.61043496019875731</v>
      </c>
      <c r="W220" s="31">
        <v>-3.5565040946497644</v>
      </c>
      <c r="X220" s="31">
        <v>-4.8587008990642069</v>
      </c>
      <c r="Y220" s="31">
        <v>-3.6895879598557637</v>
      </c>
      <c r="Z220" s="31">
        <v>3.8158454929519912</v>
      </c>
      <c r="AA220" s="31">
        <v>0.77085752621513115</v>
      </c>
      <c r="AB220" s="31">
        <v>-1.0558407823383666</v>
      </c>
      <c r="AC220" s="31">
        <v>-1.9319835430955599</v>
      </c>
      <c r="AD220" s="31">
        <v>-2.8263919454751099</v>
      </c>
      <c r="AE220" s="31">
        <v>-1.7485749578216569</v>
      </c>
      <c r="AF220" s="31">
        <v>3.8109564717590257E-2</v>
      </c>
      <c r="AG220" s="31">
        <v>-0.48939630840838999</v>
      </c>
      <c r="AH220" s="31">
        <v>-0.94515641792260918</v>
      </c>
      <c r="AI220" s="31">
        <v>-5.4426901100653423E-2</v>
      </c>
      <c r="AJ220" s="31">
        <v>-2.0933916947597457</v>
      </c>
      <c r="AK220" s="31">
        <v>-1.3403242304947631</v>
      </c>
      <c r="AL220" s="31">
        <v>-1.9959123013972808</v>
      </c>
      <c r="AM220" s="31">
        <v>-0.48675577668690873</v>
      </c>
      <c r="AN220" s="31">
        <v>-2.6257040928768767</v>
      </c>
      <c r="AO220" s="31">
        <v>-0.75425661949184153</v>
      </c>
      <c r="AP220" s="31">
        <v>-2.2892980354026387</v>
      </c>
      <c r="AQ220" s="31">
        <v>-1.312922288590944</v>
      </c>
      <c r="AR220" s="31">
        <v>-3.6596785998981272</v>
      </c>
      <c r="AS220" s="31">
        <v>-3.309301360570327</v>
      </c>
      <c r="AT220" s="31">
        <v>-1.9095729088538707</v>
      </c>
      <c r="AU220" s="31">
        <v>-0.77738668041688141</v>
      </c>
      <c r="AV220" s="31">
        <v>-2.9136435532835869</v>
      </c>
      <c r="AW220" s="31">
        <v>1.9615760027671401</v>
      </c>
      <c r="AX220" s="31">
        <v>-2.3555292892351063</v>
      </c>
      <c r="AY220" s="31">
        <v>-1.7916246106632052</v>
      </c>
      <c r="AZ220" s="31">
        <v>-3.0669414298361519</v>
      </c>
      <c r="BA220" s="31">
        <v>-1.6820884362055843</v>
      </c>
      <c r="BB220" s="31">
        <v>0.28652643895882696</v>
      </c>
      <c r="BC220" s="31">
        <v>-0.28448429415394505</v>
      </c>
    </row>
    <row r="221" spans="1:55">
      <c r="B221" t="s">
        <v>222</v>
      </c>
      <c r="C221" s="20">
        <v>0.69299082639768128</v>
      </c>
      <c r="D221" s="20">
        <v>0.57402599136291121</v>
      </c>
      <c r="E221" s="20">
        <v>-0.20106442571791691</v>
      </c>
      <c r="F221" s="20">
        <v>0.27753919837464092</v>
      </c>
      <c r="G221" s="20">
        <v>0.37435552850353543</v>
      </c>
      <c r="H221" s="20">
        <v>0.62312705365047882</v>
      </c>
      <c r="I221" s="20">
        <v>0.95221652664230194</v>
      </c>
      <c r="J221" s="20">
        <v>2.8205319053084761</v>
      </c>
      <c r="K221" s="20">
        <v>0.21638467248894055</v>
      </c>
      <c r="L221" s="20">
        <v>0.97955660283314105</v>
      </c>
      <c r="M221" s="20">
        <v>0.82106180205176349</v>
      </c>
      <c r="N221" s="20">
        <v>0.47932955451997727</v>
      </c>
      <c r="O221" s="20">
        <v>1.2431454211252162</v>
      </c>
      <c r="P221" s="20">
        <v>1.0205492669453819</v>
      </c>
      <c r="Q221" s="20">
        <v>0.7892799117266307</v>
      </c>
      <c r="R221" s="20">
        <v>0.84741451882665597</v>
      </c>
      <c r="S221" s="20">
        <v>-1.6575645652477499E-2</v>
      </c>
      <c r="T221" s="20">
        <v>0.17187826958033786</v>
      </c>
      <c r="U221" s="20">
        <v>0.63966780106725896</v>
      </c>
      <c r="V221" s="20">
        <v>0.5756024578874942</v>
      </c>
      <c r="W221" s="20">
        <v>-0.10871592757001593</v>
      </c>
      <c r="X221" s="20">
        <v>0.37574687652448152</v>
      </c>
      <c r="Y221" s="20">
        <v>0.22201124083920817</v>
      </c>
      <c r="Z221" s="20">
        <v>0.88281001460261899</v>
      </c>
      <c r="AA221" s="20">
        <v>1.2706264285391111</v>
      </c>
      <c r="AB221" s="20">
        <v>3.7998733375554155</v>
      </c>
      <c r="AC221" s="20">
        <v>0.30329891435475392</v>
      </c>
      <c r="AD221" s="20">
        <v>1.0696346968025157</v>
      </c>
      <c r="AE221" s="20">
        <v>0.8846546364579484</v>
      </c>
      <c r="AF221" s="20">
        <v>0.79930026970674817</v>
      </c>
      <c r="AG221" s="20">
        <v>1.9834895534371264</v>
      </c>
      <c r="AH221" s="20">
        <v>0.58135741705553101</v>
      </c>
      <c r="AI221" s="20">
        <v>1.1025473465160465</v>
      </c>
      <c r="AJ221" s="20">
        <v>1.2652221195617865</v>
      </c>
      <c r="AK221" s="20">
        <v>0.16421046581719681</v>
      </c>
      <c r="AL221" s="20">
        <v>-0.14110284961053049</v>
      </c>
      <c r="AM221" s="20">
        <v>1.3834919223917719</v>
      </c>
      <c r="AN221" s="20">
        <v>0.88907167208694282</v>
      </c>
      <c r="AO221" s="20">
        <v>1.1577904578573226</v>
      </c>
      <c r="AP221" s="20">
        <v>0.68633341286655958</v>
      </c>
      <c r="AQ221" s="20">
        <v>0.15209820519009234</v>
      </c>
      <c r="AR221" s="20">
        <v>0.3149977767017389</v>
      </c>
      <c r="AS221" s="20">
        <v>0.28672358306780432</v>
      </c>
      <c r="AT221" s="20">
        <v>0.54284046590262336</v>
      </c>
      <c r="AU221" s="20">
        <v>0.18496563774153768</v>
      </c>
      <c r="AV221" s="20">
        <v>1.8142247328840007</v>
      </c>
      <c r="AW221" s="20">
        <v>0.5343388222934139</v>
      </c>
      <c r="AX221" s="20">
        <v>1.610902878126514</v>
      </c>
      <c r="AY221" s="20">
        <v>1.3091587123941304</v>
      </c>
      <c r="AZ221" s="20">
        <v>1.3693017144824604</v>
      </c>
      <c r="BA221" s="20">
        <v>0.6838371694769978</v>
      </c>
      <c r="BB221" s="20">
        <v>0.93812375270789117</v>
      </c>
      <c r="BC221" s="20">
        <v>1.063997425373048</v>
      </c>
    </row>
    <row r="222" spans="1:55">
      <c r="A222" s="37"/>
      <c r="B222" t="s">
        <v>223</v>
      </c>
      <c r="C222" s="31">
        <v>18</v>
      </c>
      <c r="D222" s="31">
        <v>18</v>
      </c>
      <c r="E222" s="31">
        <v>18</v>
      </c>
      <c r="F222" s="31">
        <v>18</v>
      </c>
      <c r="G222" s="31">
        <v>18</v>
      </c>
      <c r="H222" s="31">
        <v>18</v>
      </c>
      <c r="I222" s="31">
        <v>18</v>
      </c>
      <c r="J222" s="31">
        <v>18</v>
      </c>
      <c r="K222" s="31">
        <v>18</v>
      </c>
      <c r="L222" s="31">
        <v>18</v>
      </c>
      <c r="M222" s="31">
        <v>18</v>
      </c>
      <c r="N222" s="31">
        <v>18</v>
      </c>
      <c r="O222" s="31">
        <v>18</v>
      </c>
      <c r="P222" s="31">
        <v>18</v>
      </c>
      <c r="Q222" s="31">
        <v>18</v>
      </c>
      <c r="R222" s="31">
        <v>18</v>
      </c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</row>
    <row r="224" spans="1:55">
      <c r="A224" s="8" t="s">
        <v>238</v>
      </c>
    </row>
    <row r="226" spans="2:55">
      <c r="B226" t="s">
        <v>216</v>
      </c>
      <c r="C226" s="33">
        <v>12.817219145404639</v>
      </c>
      <c r="D226" s="33">
        <v>12.809732041092667</v>
      </c>
      <c r="E226" s="33">
        <v>12.815667288766317</v>
      </c>
      <c r="F226" s="33">
        <v>12.814549938113361</v>
      </c>
      <c r="G226" s="33">
        <v>12.816805233884939</v>
      </c>
      <c r="H226" s="33">
        <v>12.81288440307239</v>
      </c>
      <c r="I226" s="33">
        <v>12.81331330994302</v>
      </c>
      <c r="J226" s="33">
        <v>12.810934558134596</v>
      </c>
      <c r="K226" s="33">
        <v>12.811148202512005</v>
      </c>
      <c r="L226" s="33">
        <v>12.814879887835255</v>
      </c>
      <c r="M226" s="33">
        <v>12.821412544937436</v>
      </c>
      <c r="N226" s="33">
        <v>12.819095782593745</v>
      </c>
      <c r="O226" s="33">
        <v>12.812338831390388</v>
      </c>
      <c r="P226" s="33">
        <v>12.812096781482326</v>
      </c>
      <c r="Q226" s="33">
        <v>12.815345078290729</v>
      </c>
      <c r="R226" s="33">
        <v>12.815711468242117</v>
      </c>
      <c r="S226" s="33">
        <v>12.812372588661209</v>
      </c>
      <c r="T226" s="33">
        <v>12.816091448430351</v>
      </c>
      <c r="U226" s="33">
        <v>12.814546852239651</v>
      </c>
      <c r="V226" s="33">
        <v>12.81145662132478</v>
      </c>
      <c r="W226" s="33">
        <v>12.814922528786086</v>
      </c>
      <c r="X226" s="33">
        <v>12.817662753008971</v>
      </c>
      <c r="Y226" s="33">
        <v>12.806567709189416</v>
      </c>
      <c r="Z226" s="33">
        <v>12.815090519596231</v>
      </c>
      <c r="AA226" s="33">
        <v>12.815281989642113</v>
      </c>
      <c r="AB226" s="33">
        <v>12.815901074724351</v>
      </c>
      <c r="AC226" s="33">
        <v>12.814116835927887</v>
      </c>
      <c r="AD226" s="33">
        <v>12.812859046489152</v>
      </c>
      <c r="AE226" s="33">
        <v>12.819461334344746</v>
      </c>
      <c r="AF226" s="33">
        <v>12.813083541286099</v>
      </c>
      <c r="AG226" s="33">
        <v>12.819261214706257</v>
      </c>
      <c r="AH226" s="33">
        <v>12.814306444850608</v>
      </c>
      <c r="AI226" s="33">
        <v>12.787701892268222</v>
      </c>
      <c r="AJ226" s="33">
        <v>12.810935258155617</v>
      </c>
      <c r="AK226" s="33">
        <v>12.814773798938791</v>
      </c>
      <c r="AL226" s="33">
        <v>12.831090199996751</v>
      </c>
      <c r="AM226" s="33">
        <v>12.811928566157505</v>
      </c>
      <c r="AN226" s="33">
        <v>12.814734709841771</v>
      </c>
      <c r="AO226" s="33">
        <v>12.819457458886518</v>
      </c>
      <c r="AP226" s="33">
        <v>12.814374704096441</v>
      </c>
      <c r="AQ226" s="33">
        <v>12.806437742471982</v>
      </c>
      <c r="AR226" s="33">
        <v>12.822060011014516</v>
      </c>
      <c r="AS226" s="33">
        <v>12.812317891678893</v>
      </c>
      <c r="AT226" s="33">
        <v>12.814570121024731</v>
      </c>
      <c r="AU226" s="33">
        <v>12.809840579464703</v>
      </c>
      <c r="AV226" s="33">
        <v>12.814244071673096</v>
      </c>
      <c r="AW226" s="33">
        <v>12.802268129032575</v>
      </c>
      <c r="AX226" s="33">
        <v>12.815287046759257</v>
      </c>
      <c r="AY226" s="33">
        <v>12.815763359841434</v>
      </c>
      <c r="AZ226" s="33">
        <v>12.815289735331385</v>
      </c>
      <c r="BA226" s="33">
        <v>12.813463903341642</v>
      </c>
      <c r="BB226" s="33">
        <v>12.820177946526355</v>
      </c>
      <c r="BC226" s="33">
        <v>12.816571389915095</v>
      </c>
    </row>
    <row r="227" spans="2:55">
      <c r="B227" t="s">
        <v>217</v>
      </c>
      <c r="C227" s="33">
        <v>-0.18813880635477551</v>
      </c>
      <c r="D227" s="33">
        <v>-4.27248284998622E-2</v>
      </c>
      <c r="E227" s="33">
        <v>-8.0210730110065215E-2</v>
      </c>
      <c r="F227" s="33">
        <v>-0.13129002175914692</v>
      </c>
      <c r="G227" s="33">
        <v>-0.16278974261272636</v>
      </c>
      <c r="H227" s="33">
        <v>-8.1306454197894173E-2</v>
      </c>
      <c r="I227" s="33">
        <v>-0.12071486062318533</v>
      </c>
      <c r="J227" s="33">
        <v>-0.18448563236135956</v>
      </c>
      <c r="K227" s="33">
        <v>-0.20284655950998853</v>
      </c>
      <c r="L227" s="33">
        <v>-0.19106500616302352</v>
      </c>
      <c r="M227" s="33">
        <v>-0.10168471139885969</v>
      </c>
      <c r="N227" s="33">
        <v>-0.20259775579123893</v>
      </c>
      <c r="O227" s="33">
        <v>-5.8905020298573842E-2</v>
      </c>
      <c r="P227" s="33">
        <v>-0.10538308871289138</v>
      </c>
      <c r="Q227" s="33">
        <v>-0.20239052319491566</v>
      </c>
      <c r="R227" s="33">
        <v>-8.9905059759126368E-2</v>
      </c>
      <c r="S227" s="33">
        <v>-8.0275121921857109E-2</v>
      </c>
      <c r="T227" s="33">
        <v>-8.8510160863367146E-2</v>
      </c>
      <c r="U227" s="33">
        <v>-0.16339097767704697</v>
      </c>
      <c r="V227" s="33">
        <v>-0.17525517263714235</v>
      </c>
      <c r="W227" s="33">
        <v>-8.8513434320773285E-2</v>
      </c>
      <c r="X227" s="33">
        <v>-3.0471699283113812E-2</v>
      </c>
      <c r="Y227" s="33">
        <v>-3.06313873159101E-2</v>
      </c>
      <c r="Z227" s="33">
        <v>-0.15434504817757491</v>
      </c>
      <c r="AA227" s="33">
        <v>-0.18345172786351255</v>
      </c>
      <c r="AB227" s="33">
        <v>-0.14830220680507628</v>
      </c>
      <c r="AC227" s="33">
        <v>-5.8413593298201345E-2</v>
      </c>
      <c r="AD227" s="33">
        <v>-9.2783334950434865E-2</v>
      </c>
      <c r="AE227" s="33">
        <v>-9.8461685759638054E-2</v>
      </c>
      <c r="AF227" s="33">
        <v>-0.10586284154330709</v>
      </c>
      <c r="AG227" s="33">
        <v>-0.16252977853206882</v>
      </c>
      <c r="AH227" s="33">
        <v>-0.16861334328913338</v>
      </c>
      <c r="AI227" s="33">
        <v>-8.1440584396423987E-2</v>
      </c>
      <c r="AJ227" s="33">
        <v>-8.0906900630519793E-2</v>
      </c>
      <c r="AK227" s="33">
        <v>-4.4420768152658927E-2</v>
      </c>
      <c r="AL227" s="33">
        <v>-0.1112579438314831</v>
      </c>
      <c r="AM227" s="33">
        <v>-0.17497192567502806</v>
      </c>
      <c r="AN227" s="33">
        <v>-0.16854248987475862</v>
      </c>
      <c r="AO227" s="33">
        <v>-0.18806780877707555</v>
      </c>
      <c r="AP227" s="33">
        <v>7.578463580127248E-3</v>
      </c>
      <c r="AQ227" s="33">
        <v>-4.302948194356717E-2</v>
      </c>
      <c r="AR227" s="33">
        <v>7.5462728712277979E-3</v>
      </c>
      <c r="AS227" s="33">
        <v>-8.3540888986862669E-2</v>
      </c>
      <c r="AT227" s="33">
        <v>-8.0227118612110751E-2</v>
      </c>
      <c r="AU227" s="33">
        <v>-8.0934473542249891E-2</v>
      </c>
      <c r="AV227" s="33">
        <v>-0.12375635864387469</v>
      </c>
      <c r="AW227" s="33">
        <v>-0.18968139286477662</v>
      </c>
      <c r="AX227" s="33">
        <v>-0.14793141845608559</v>
      </c>
      <c r="AY227" s="33">
        <v>-8.1393613377056973E-2</v>
      </c>
      <c r="AZ227" s="33">
        <v>-8.7591597548140027E-2</v>
      </c>
      <c r="BA227" s="33">
        <v>-2.4666886347027593E-2</v>
      </c>
      <c r="BB227" s="33">
        <v>-0.14435504382383374</v>
      </c>
      <c r="BC227" s="33">
        <v>-0.14458531283162038</v>
      </c>
    </row>
    <row r="228" spans="2:55">
      <c r="B228" t="s">
        <v>218</v>
      </c>
      <c r="C228" s="33">
        <v>1.203898311543079</v>
      </c>
      <c r="D228" s="33">
        <v>-0.74206949784939513</v>
      </c>
      <c r="E228" s="33">
        <v>-1.6279628885308264</v>
      </c>
      <c r="F228" s="33">
        <v>-0.23263848313739297</v>
      </c>
      <c r="G228" s="33">
        <v>4.0533895302532832E-2</v>
      </c>
      <c r="H228" s="33">
        <v>-0.31953236701396409</v>
      </c>
      <c r="I228" s="33">
        <v>-0.9523319961397908</v>
      </c>
      <c r="J228" s="33">
        <v>-1.4115896593726829</v>
      </c>
      <c r="K228" s="33">
        <v>-0.71116333185363678</v>
      </c>
      <c r="L228" s="33">
        <v>0.45696510933343415</v>
      </c>
      <c r="M228" s="33">
        <v>4.1452497907186367E-4</v>
      </c>
      <c r="N228" s="33">
        <v>0.16831783098452979</v>
      </c>
      <c r="O228" s="33">
        <v>-0.52990541311470063</v>
      </c>
      <c r="P228" s="33">
        <v>-0.42214154881906818</v>
      </c>
      <c r="Q228" s="33">
        <v>-0.31203681191876009</v>
      </c>
      <c r="R228" s="33">
        <v>-0.46679943381336098</v>
      </c>
      <c r="S228" s="33">
        <v>-1.263049273413809</v>
      </c>
      <c r="T228" s="33">
        <v>-0.1201118477511197</v>
      </c>
      <c r="U228" s="33">
        <v>-0.73291066190068821</v>
      </c>
      <c r="V228" s="33">
        <v>-0.44030566825585266</v>
      </c>
      <c r="W228" s="33">
        <v>-1.3909791119866084</v>
      </c>
      <c r="X228" s="33">
        <v>-1.7715295952049404</v>
      </c>
      <c r="Y228" s="33">
        <v>-1.0738201516443107</v>
      </c>
      <c r="Z228" s="33">
        <v>1.2710711751817656</v>
      </c>
      <c r="AA228" s="33">
        <v>0.78660852852137442</v>
      </c>
      <c r="AB228" s="33">
        <v>-0.43916777167851029</v>
      </c>
      <c r="AC228" s="33">
        <v>-0.35548277940299794</v>
      </c>
      <c r="AD228" s="33">
        <v>-0.77118381752420218</v>
      </c>
      <c r="AE228" s="33">
        <v>-0.64083819740929104</v>
      </c>
      <c r="AF228" s="33">
        <v>0.43898757104975966</v>
      </c>
      <c r="AG228" s="33">
        <v>-0.16683577131308033</v>
      </c>
      <c r="AH228" s="33">
        <v>-0.15329793457137472</v>
      </c>
      <c r="AI228" s="33">
        <v>-3.4036573126431019E-2</v>
      </c>
      <c r="AJ228" s="33">
        <v>-0.82479320935071287</v>
      </c>
      <c r="AK228" s="33">
        <v>-0.36644461204032874</v>
      </c>
      <c r="AL228" s="33">
        <v>-1.0050403027005603</v>
      </c>
      <c r="AM228" s="33">
        <v>9.6515255160990757E-2</v>
      </c>
      <c r="AN228" s="33">
        <v>-0.7019753363689758</v>
      </c>
      <c r="AO228" s="33">
        <v>-3.923007480734866E-3</v>
      </c>
      <c r="AP228" s="33">
        <v>-0.7492193867112289</v>
      </c>
      <c r="AQ228" s="33">
        <v>-0.27330326418513173</v>
      </c>
      <c r="AR228" s="33">
        <v>-1.1644660837997289</v>
      </c>
      <c r="AS228" s="33">
        <v>-1.056749795228096</v>
      </c>
      <c r="AT228" s="33">
        <v>-1.3635315502775152</v>
      </c>
      <c r="AU228" s="33">
        <v>-4.2728543049222682E-2</v>
      </c>
      <c r="AV228" s="33">
        <v>-0.89145434938171098</v>
      </c>
      <c r="AW228" s="33">
        <v>1.1743781910981343</v>
      </c>
      <c r="AX228" s="33">
        <v>-0.62129035764572083</v>
      </c>
      <c r="AY228" s="33">
        <v>-0.39111872752126436</v>
      </c>
      <c r="AZ228" s="33">
        <v>-1.1934632715416396</v>
      </c>
      <c r="BA228" s="33">
        <v>-0.41762809295729048</v>
      </c>
      <c r="BB228" s="33">
        <v>0.4543892562348007</v>
      </c>
      <c r="BC228" s="33">
        <v>0.26064652080264206</v>
      </c>
    </row>
    <row r="229" spans="2:55">
      <c r="B229" t="s">
        <v>219</v>
      </c>
      <c r="C229" s="33">
        <v>0.54881034955093044</v>
      </c>
      <c r="D229" s="33">
        <v>-0.29421740467121932</v>
      </c>
      <c r="E229" s="33">
        <v>-0.59490752035248329</v>
      </c>
      <c r="F229" s="33">
        <v>-7.2884090319695949E-2</v>
      </c>
      <c r="G229" s="33">
        <v>1.5566068796261245E-2</v>
      </c>
      <c r="H229" s="33">
        <v>-0.17587787634040611</v>
      </c>
      <c r="I229" s="33">
        <v>-0.33384462527417247</v>
      </c>
      <c r="J229" s="33">
        <v>-0.61938558249629116</v>
      </c>
      <c r="K229" s="33">
        <v>-0.27922562795819394</v>
      </c>
      <c r="L229" s="33">
        <v>0.12844039969071186</v>
      </c>
      <c r="M229" s="33">
        <v>-1.5734085433805486E-2</v>
      </c>
      <c r="N229" s="33">
        <v>0.10741290547504276</v>
      </c>
      <c r="O229" s="33">
        <v>-0.26285825402054996</v>
      </c>
      <c r="P229" s="33">
        <v>-0.14410720995694362</v>
      </c>
      <c r="Q229" s="33">
        <v>-0.14188496431576761</v>
      </c>
      <c r="R229" s="33">
        <v>-0.16754092675848312</v>
      </c>
      <c r="S229" s="33">
        <v>-0.46976936584797402</v>
      </c>
      <c r="T229" s="33">
        <v>-8.4175275034520547E-2</v>
      </c>
      <c r="U229" s="33">
        <v>-0.25129146397468577</v>
      </c>
      <c r="V229" s="33">
        <v>-8.3333436179781659E-2</v>
      </c>
      <c r="W229" s="33">
        <v>-0.4353206774901221</v>
      </c>
      <c r="X229" s="33">
        <v>-0.59258563182418689</v>
      </c>
      <c r="Y229" s="33">
        <v>-0.34563841711453536</v>
      </c>
      <c r="Z229" s="33">
        <v>0.57766534708152628</v>
      </c>
      <c r="AA229" s="33">
        <v>0.2374431691531276</v>
      </c>
      <c r="AB229" s="33">
        <v>-0.25277287983952107</v>
      </c>
      <c r="AC229" s="33">
        <v>-0.13864028169091125</v>
      </c>
      <c r="AD229" s="33">
        <v>-0.31816748703569647</v>
      </c>
      <c r="AE229" s="33">
        <v>-0.25065740832083566</v>
      </c>
      <c r="AF229" s="33">
        <v>0.11701963056756606</v>
      </c>
      <c r="AG229" s="33">
        <v>-9.1775452383937875E-2</v>
      </c>
      <c r="AH229" s="33">
        <v>-8.32531313056947E-2</v>
      </c>
      <c r="AI229" s="33">
        <v>-3.4237983402836521E-2</v>
      </c>
      <c r="AJ229" s="33">
        <v>-0.30694966079055497</v>
      </c>
      <c r="AK229" s="33">
        <v>-0.14484632398241998</v>
      </c>
      <c r="AL229" s="33">
        <v>-0.37710090720578793</v>
      </c>
      <c r="AM229" s="33">
        <v>1.8338465394962967E-2</v>
      </c>
      <c r="AN229" s="33">
        <v>-0.29879104990451871</v>
      </c>
      <c r="AO229" s="33">
        <v>-5.2325633031686122E-2</v>
      </c>
      <c r="AP229" s="33">
        <v>-0.31625978111814945</v>
      </c>
      <c r="AQ229" s="33">
        <v>-0.13294222509122069</v>
      </c>
      <c r="AR229" s="33">
        <v>-0.44333243114541698</v>
      </c>
      <c r="AS229" s="33">
        <v>-0.33925653508136083</v>
      </c>
      <c r="AT229" s="33">
        <v>-0.4346441407648497</v>
      </c>
      <c r="AU229" s="33">
        <v>-7.7643663748319977E-2</v>
      </c>
      <c r="AV229" s="33">
        <v>-0.31316302129709994</v>
      </c>
      <c r="AW229" s="33">
        <v>0.35077908408785152</v>
      </c>
      <c r="AX229" s="33">
        <v>-0.36186748458264273</v>
      </c>
      <c r="AY229" s="33">
        <v>-0.19421356134029985</v>
      </c>
      <c r="AZ229" s="33">
        <v>-0.4547471739560478</v>
      </c>
      <c r="BA229" s="33">
        <v>-0.2107996160735762</v>
      </c>
      <c r="BB229" s="33">
        <v>9.0694719144489011E-2</v>
      </c>
      <c r="BC229" s="33">
        <v>8.7383700005386672E-2</v>
      </c>
    </row>
    <row r="230" spans="2:55">
      <c r="B230" t="s">
        <v>220</v>
      </c>
      <c r="C230" s="33">
        <v>0.26588606831889317</v>
      </c>
      <c r="D230" s="33">
        <v>-0.19905910537423208</v>
      </c>
      <c r="E230" s="33">
        <v>-0.40247765797624691</v>
      </c>
      <c r="F230" s="33">
        <v>-5.8995762202306776E-2</v>
      </c>
      <c r="G230" s="33">
        <v>-8.8903700112845842E-3</v>
      </c>
      <c r="H230" s="33">
        <v>-0.12324124559962379</v>
      </c>
      <c r="I230" s="33">
        <v>-0.26264057041989342</v>
      </c>
      <c r="J230" s="33">
        <v>-0.42089150968915384</v>
      </c>
      <c r="K230" s="33">
        <v>-0.19254507489480127</v>
      </c>
      <c r="L230" s="33">
        <v>8.2176885188099097E-2</v>
      </c>
      <c r="M230" s="33">
        <v>-2.9770027518480336E-2</v>
      </c>
      <c r="N230" s="33">
        <v>2.4418376446065895E-2</v>
      </c>
      <c r="O230" s="33">
        <v>-0.17221483346324623</v>
      </c>
      <c r="P230" s="33">
        <v>-0.10067420081844854</v>
      </c>
      <c r="Q230" s="33">
        <v>-0.11043787335921336</v>
      </c>
      <c r="R230" s="33">
        <v>-9.2312869535051703E-2</v>
      </c>
      <c r="S230" s="33">
        <v>-0.33585858140565716</v>
      </c>
      <c r="T230" s="33">
        <v>-6.9356916930041312E-2</v>
      </c>
      <c r="U230" s="33">
        <v>-0.20983750634937148</v>
      </c>
      <c r="V230" s="33">
        <v>-0.12381575562558565</v>
      </c>
      <c r="W230" s="33">
        <v>-0.33658257980316131</v>
      </c>
      <c r="X230" s="33">
        <v>-0.44291166085771944</v>
      </c>
      <c r="Y230" s="33">
        <v>-0.28766006201439481</v>
      </c>
      <c r="Z230" s="33">
        <v>0.3348648969670317</v>
      </c>
      <c r="AA230" s="33">
        <v>0.15796776678989183</v>
      </c>
      <c r="AB230" s="33">
        <v>-0.17220795935385819</v>
      </c>
      <c r="AC230" s="33">
        <v>-9.4480409023549899E-2</v>
      </c>
      <c r="AD230" s="33">
        <v>-0.19495340230397212</v>
      </c>
      <c r="AE230" s="33">
        <v>-0.17818450302153216</v>
      </c>
      <c r="AF230" s="33">
        <v>7.2725926896526558E-2</v>
      </c>
      <c r="AG230" s="33">
        <v>-5.2308024171010874E-2</v>
      </c>
      <c r="AH230" s="33">
        <v>-7.0192990314905238E-2</v>
      </c>
      <c r="AI230" s="33">
        <v>-2.4097149645580584E-2</v>
      </c>
      <c r="AJ230" s="33">
        <v>-0.18785239484100211</v>
      </c>
      <c r="AK230" s="33">
        <v>-0.11968119651135253</v>
      </c>
      <c r="AL230" s="33">
        <v>-0.3097375699914251</v>
      </c>
      <c r="AM230" s="33">
        <v>3.2831315418479718E-3</v>
      </c>
      <c r="AN230" s="33">
        <v>-0.19414918303447437</v>
      </c>
      <c r="AO230" s="33">
        <v>-4.161138266826258E-2</v>
      </c>
      <c r="AP230" s="33">
        <v>-0.23290473242759438</v>
      </c>
      <c r="AQ230" s="33">
        <v>-0.10165052836524822</v>
      </c>
      <c r="AR230" s="33">
        <v>-0.3204361587059576</v>
      </c>
      <c r="AS230" s="33">
        <v>-0.29726746748989785</v>
      </c>
      <c r="AT230" s="33">
        <v>-0.32273187085641453</v>
      </c>
      <c r="AU230" s="33">
        <v>-5.910636478787018E-2</v>
      </c>
      <c r="AV230" s="33">
        <v>-0.23201353477287243</v>
      </c>
      <c r="AW230" s="33">
        <v>0.23954699501002466</v>
      </c>
      <c r="AX230" s="33">
        <v>-0.24335382232521557</v>
      </c>
      <c r="AY230" s="33">
        <v>-0.15034682255649107</v>
      </c>
      <c r="AZ230" s="33">
        <v>-0.27918967076710816</v>
      </c>
      <c r="BA230" s="33">
        <v>-0.1371748626252928</v>
      </c>
      <c r="BB230" s="33">
        <v>7.7365811305540641E-2</v>
      </c>
      <c r="BC230" s="33">
        <v>6.1715268923448328E-2</v>
      </c>
    </row>
    <row r="231" spans="2:55">
      <c r="B231" t="s">
        <v>225</v>
      </c>
      <c r="C231" s="33">
        <v>5.4677045090299825E-3</v>
      </c>
      <c r="D231" s="33">
        <v>2.8745584459092085E-4</v>
      </c>
      <c r="E231" s="33">
        <v>1.0099940275666752E-3</v>
      </c>
      <c r="F231" s="33">
        <v>2.8447181339399017E-3</v>
      </c>
      <c r="G231" s="33">
        <v>4.149117762289092E-3</v>
      </c>
      <c r="H231" s="33">
        <v>1.0835533616448982E-3</v>
      </c>
      <c r="I231" s="33">
        <v>2.312722213683224E-3</v>
      </c>
      <c r="J231" s="33">
        <v>5.8546146427464604E-3</v>
      </c>
      <c r="K231" s="33">
        <v>6.7252274586083755E-3</v>
      </c>
      <c r="L231" s="33">
        <v>5.7154599092974238E-3</v>
      </c>
      <c r="M231" s="33">
        <v>1.7981786190989929E-3</v>
      </c>
      <c r="N231" s="33">
        <v>6.3736878107001514E-3</v>
      </c>
      <c r="O231" s="33">
        <v>5.6037409524058385E-4</v>
      </c>
      <c r="P231" s="33">
        <v>1.7864427743649793E-3</v>
      </c>
      <c r="Q231" s="33">
        <v>6.3599929242591025E-3</v>
      </c>
      <c r="R231" s="33">
        <v>1.1934741996302524E-3</v>
      </c>
      <c r="S231" s="33">
        <v>1.0097382832921595E-3</v>
      </c>
      <c r="T231" s="33">
        <v>1.2935875914108887E-3</v>
      </c>
      <c r="U231" s="33">
        <v>4.2604248770286342E-3</v>
      </c>
      <c r="V231" s="33">
        <v>5.1580836878645569E-3</v>
      </c>
      <c r="W231" s="33">
        <v>1.2118325257990609E-3</v>
      </c>
      <c r="X231" s="33">
        <v>1.4876521097391057E-4</v>
      </c>
      <c r="Y231" s="33">
        <v>1.6023943161956705E-4</v>
      </c>
      <c r="Z231" s="33">
        <v>3.7363879694813579E-3</v>
      </c>
      <c r="AA231" s="33">
        <v>5.2834156031482549E-3</v>
      </c>
      <c r="AB231" s="33">
        <v>3.4766444342604215E-3</v>
      </c>
      <c r="AC231" s="33">
        <v>5.7394915749069001E-4</v>
      </c>
      <c r="AD231" s="33">
        <v>1.3699949791915506E-3</v>
      </c>
      <c r="AE231" s="33">
        <v>1.5554624805765411E-3</v>
      </c>
      <c r="AF231" s="33">
        <v>1.8405581489595478E-3</v>
      </c>
      <c r="AG231" s="33">
        <v>4.4336664996628902E-3</v>
      </c>
      <c r="AH231" s="33">
        <v>4.6518427547242681E-3</v>
      </c>
      <c r="AI231" s="33">
        <v>1.0302933149680248E-3</v>
      </c>
      <c r="AJ231" s="33">
        <v>9.3952580595017788E-4</v>
      </c>
      <c r="AK231" s="33">
        <v>3.0421375919127686E-4</v>
      </c>
      <c r="AL231" s="33">
        <v>1.7512289196383727E-3</v>
      </c>
      <c r="AM231" s="33">
        <v>5.020377033400315E-3</v>
      </c>
      <c r="AN231" s="33">
        <v>4.5796778546763816E-3</v>
      </c>
      <c r="AO231" s="33">
        <v>5.6295874424941092E-3</v>
      </c>
      <c r="AP231" s="33">
        <v>9.0289238024632616E-6</v>
      </c>
      <c r="AQ231" s="33">
        <v>3.301281731479721E-4</v>
      </c>
      <c r="AR231" s="33">
        <v>8.1392074726346648E-6</v>
      </c>
      <c r="AS231" s="33">
        <v>1.0999282391831334E-3</v>
      </c>
      <c r="AT231" s="33">
        <v>1.0114718901699181E-3</v>
      </c>
      <c r="AU231" s="33">
        <v>1.1677329483288791E-3</v>
      </c>
      <c r="AV231" s="33">
        <v>2.4403849842332074E-3</v>
      </c>
      <c r="AW231" s="33">
        <v>5.6006925373068154E-3</v>
      </c>
      <c r="AX231" s="33">
        <v>3.3760850815548484E-3</v>
      </c>
      <c r="AY231" s="33">
        <v>1.0342722336914925E-3</v>
      </c>
      <c r="AZ231" s="33">
        <v>1.2260942184436877E-3</v>
      </c>
      <c r="BA231" s="33">
        <v>9.7984014129062289E-5</v>
      </c>
      <c r="BB231" s="33">
        <v>3.2949833544283621E-3</v>
      </c>
      <c r="BC231" s="33">
        <v>3.2485525382326473E-3</v>
      </c>
    </row>
    <row r="232" spans="2:55">
      <c r="B232" t="s">
        <v>226</v>
      </c>
      <c r="C232" s="33">
        <v>-1.5020171824739661</v>
      </c>
      <c r="D232" s="33">
        <v>-0.52740311227487335</v>
      </c>
      <c r="E232" s="33">
        <v>-2.3812605222995025</v>
      </c>
      <c r="F232" s="33">
        <v>-5.3087110626505014E-2</v>
      </c>
      <c r="G232" s="33">
        <v>-1.5892787622078664E-3</v>
      </c>
      <c r="H232" s="33">
        <v>-8.977999486982087E-2</v>
      </c>
      <c r="I232" s="33">
        <v>-0.89553453772535818</v>
      </c>
      <c r="J232" s="33">
        <v>-1.6653997616308027</v>
      </c>
      <c r="K232" s="33">
        <v>-0.50503426330833456</v>
      </c>
      <c r="L232" s="33">
        <v>-0.20109401603031893</v>
      </c>
      <c r="M232" s="33">
        <v>-1.7313493355780642E-7</v>
      </c>
      <c r="N232" s="33">
        <v>-3.1779381803848539E-2</v>
      </c>
      <c r="O232" s="33">
        <v>-0.31025635953955638</v>
      </c>
      <c r="P232" s="33">
        <v>-0.1620133410292687</v>
      </c>
      <c r="Q232" s="33">
        <v>-9.2011867339868603E-2</v>
      </c>
      <c r="R232" s="33">
        <v>-0.19112704987343387</v>
      </c>
      <c r="S232" s="33">
        <v>-1.4191455607277281</v>
      </c>
      <c r="T232" s="33">
        <v>-1.4723106581197756E-2</v>
      </c>
      <c r="U232" s="33">
        <v>-0.54262773939165121</v>
      </c>
      <c r="V232" s="33">
        <v>-0.16153504164102664</v>
      </c>
      <c r="W232" s="33">
        <v>-1.1460150471381512</v>
      </c>
      <c r="X232" s="33">
        <v>-3.3426631634542594</v>
      </c>
      <c r="Y232" s="33">
        <v>-1.0906997388158304</v>
      </c>
      <c r="Z232" s="33">
        <v>-1.9894568219636524</v>
      </c>
      <c r="AA232" s="33">
        <v>-0.59299973713368692</v>
      </c>
      <c r="AB232" s="33">
        <v>-0.18685071631917147</v>
      </c>
      <c r="AC232" s="33">
        <v>-0.11962350223840003</v>
      </c>
      <c r="AD232" s="33">
        <v>-0.55274123196499891</v>
      </c>
      <c r="AE232" s="33">
        <v>-0.40089099920215082</v>
      </c>
      <c r="AF232" s="33">
        <v>-0.18534607374644513</v>
      </c>
      <c r="AG232" s="33">
        <v>-3.0627608247438314E-2</v>
      </c>
      <c r="AH232" s="33">
        <v>-2.1802751770363209E-2</v>
      </c>
      <c r="AI232" s="33">
        <v>-7.3244460292330011E-4</v>
      </c>
      <c r="AJ232" s="33">
        <v>-0.63266286012656059</v>
      </c>
      <c r="AK232" s="33">
        <v>-0.11885400519236218</v>
      </c>
      <c r="AL232" s="33">
        <v>-1.4508072656710518</v>
      </c>
      <c r="AM232" s="33">
        <v>-9.1634325103122534E-3</v>
      </c>
      <c r="AN232" s="33">
        <v>-0.46961582818118441</v>
      </c>
      <c r="AO232" s="33">
        <v>-1.4970060270285149E-5</v>
      </c>
      <c r="AP232" s="33">
        <v>-0.5285130166298776</v>
      </c>
      <c r="AQ232" s="33">
        <v>-7.8552882988268749E-2</v>
      </c>
      <c r="AR232" s="33">
        <v>-0.90454993304907594</v>
      </c>
      <c r="AS232" s="33">
        <v>-1.1159948134728106</v>
      </c>
      <c r="AT232" s="33">
        <v>-1.5850935599901557</v>
      </c>
      <c r="AU232" s="33">
        <v>-2.2456476929347715E-3</v>
      </c>
      <c r="AV232" s="33">
        <v>-0.78546713612535168</v>
      </c>
      <c r="AW232" s="33">
        <v>-1.1396641087191828</v>
      </c>
      <c r="AX232" s="33">
        <v>-0.23601447511376697</v>
      </c>
      <c r="AY232" s="33">
        <v>-0.14628404430225372</v>
      </c>
      <c r="AZ232" s="33">
        <v>-1.3920226354268568</v>
      </c>
      <c r="BA232" s="33">
        <v>-0.16796071776577057</v>
      </c>
      <c r="BB232" s="33">
        <v>-0.15589219086013217</v>
      </c>
      <c r="BC232" s="33">
        <v>-6.2440641850835067E-2</v>
      </c>
    </row>
    <row r="233" spans="2:55">
      <c r="B233" t="s">
        <v>227</v>
      </c>
      <c r="C233" s="33">
        <v>1.0368552230516903</v>
      </c>
      <c r="D233" s="33">
        <v>0.39280397514216653</v>
      </c>
      <c r="E233" s="33">
        <v>1.4408178526813642</v>
      </c>
      <c r="F233" s="33">
        <v>1.7801644489039103E-2</v>
      </c>
      <c r="G233" s="33">
        <v>8.6510648300228826E-4</v>
      </c>
      <c r="H233" s="33">
        <v>0.11934768627786604</v>
      </c>
      <c r="I233" s="33">
        <v>0.58482042597573602</v>
      </c>
      <c r="J233" s="33">
        <v>1.4853703010004911</v>
      </c>
      <c r="K233" s="33">
        <v>0.23370367183339597</v>
      </c>
      <c r="L233" s="33">
        <v>5.6245583213397281E-2</v>
      </c>
      <c r="M233" s="33">
        <v>7.8949644282405097E-4</v>
      </c>
      <c r="N233" s="33">
        <v>3.268220351405688E-2</v>
      </c>
      <c r="O233" s="33">
        <v>0.21238332751866368</v>
      </c>
      <c r="P233" s="33">
        <v>5.0213887818771813E-2</v>
      </c>
      <c r="Q233" s="33">
        <v>7.270092419342658E-2</v>
      </c>
      <c r="R233" s="33">
        <v>0.12795676654779498</v>
      </c>
      <c r="S233" s="33">
        <v>0.82651441807711445</v>
      </c>
      <c r="T233" s="33">
        <v>2.3687053559513019E-2</v>
      </c>
      <c r="U233" s="33">
        <v>0.22244489407019508</v>
      </c>
      <c r="V233" s="33">
        <v>3.1589865310324129E-2</v>
      </c>
      <c r="W233" s="33">
        <v>0.87532134680105689</v>
      </c>
      <c r="X233" s="33">
        <v>1.2636779574686119</v>
      </c>
      <c r="Y233" s="33">
        <v>0.24585313679610785</v>
      </c>
      <c r="Z233" s="33">
        <v>0.83044430388937551</v>
      </c>
      <c r="AA233" s="33">
        <v>0.20935647228681306</v>
      </c>
      <c r="AB233" s="33">
        <v>0.22288035742052811</v>
      </c>
      <c r="AC233" s="33">
        <v>6.8277805101187763E-2</v>
      </c>
      <c r="AD233" s="33">
        <v>0.34370415118795317</v>
      </c>
      <c r="AE233" s="33">
        <v>0.22294753735243486</v>
      </c>
      <c r="AF233" s="33">
        <v>4.515555674299792E-2</v>
      </c>
      <c r="AG233" s="33">
        <v>2.8023223160535366E-2</v>
      </c>
      <c r="AH233" s="33">
        <v>2.5798467048035258E-2</v>
      </c>
      <c r="AI233" s="33">
        <v>7.1729866837158159E-3</v>
      </c>
      <c r="AJ233" s="33">
        <v>0.34375726437956411</v>
      </c>
      <c r="AK233" s="33">
        <v>8.6132533133991288E-2</v>
      </c>
      <c r="AL233" s="33">
        <v>0.54249711138546908</v>
      </c>
      <c r="AM233" s="33">
        <v>1.2878516326732729E-3</v>
      </c>
      <c r="AN233" s="33">
        <v>0.33489905931484421</v>
      </c>
      <c r="AO233" s="33">
        <v>1.1170759007492479E-2</v>
      </c>
      <c r="AP233" s="33">
        <v>0.44629085752501202</v>
      </c>
      <c r="AQ233" s="33">
        <v>5.272205244461748E-2</v>
      </c>
      <c r="AR233" s="33">
        <v>0.96755751164734227</v>
      </c>
      <c r="AS233" s="33">
        <v>0.42153509825041635</v>
      </c>
      <c r="AT233" s="33">
        <v>0.64630138533816461</v>
      </c>
      <c r="AU233" s="33">
        <v>1.5093840912374533E-2</v>
      </c>
      <c r="AV233" s="33">
        <v>0.34449003805897344</v>
      </c>
      <c r="AW233" s="33">
        <v>0.72807028204571511</v>
      </c>
      <c r="AX233" s="33">
        <v>0.76022665522169874</v>
      </c>
      <c r="AY233" s="33">
        <v>0.1307061003957907</v>
      </c>
      <c r="AZ233" s="33">
        <v>0.79360041288638172</v>
      </c>
      <c r="BA233" s="33">
        <v>0.16311484223357794</v>
      </c>
      <c r="BB233" s="33">
        <v>4.7106731360982812E-2</v>
      </c>
      <c r="BC233" s="33">
        <v>2.7614303948405226E-2</v>
      </c>
    </row>
    <row r="234" spans="2:55">
      <c r="B234" t="s">
        <v>228</v>
      </c>
      <c r="C234" s="33">
        <v>0.57560699798026316</v>
      </c>
      <c r="D234" s="33">
        <v>0.27643857699564939</v>
      </c>
      <c r="E234" s="33">
        <v>1.2672611983933009</v>
      </c>
      <c r="F234" s="33">
        <v>2.5563784610736866E-2</v>
      </c>
      <c r="G234" s="33">
        <v>5.7099036796589512E-4</v>
      </c>
      <c r="H234" s="33">
        <v>0.11727748034701292</v>
      </c>
      <c r="I234" s="33">
        <v>0.51027450801906005</v>
      </c>
      <c r="J234" s="33">
        <v>1.32022953341644</v>
      </c>
      <c r="K234" s="33">
        <v>0.27758211106563013</v>
      </c>
      <c r="L234" s="33">
        <v>5.1508319970913048E-2</v>
      </c>
      <c r="M234" s="33">
        <v>6.4943304402137738E-3</v>
      </c>
      <c r="N234" s="33">
        <v>6.1808421028686934E-3</v>
      </c>
      <c r="O234" s="33">
        <v>0.22251093246494819</v>
      </c>
      <c r="P234" s="33">
        <v>6.4891551113315307E-2</v>
      </c>
      <c r="Q234" s="33">
        <v>9.1891118407178535E-2</v>
      </c>
      <c r="R234" s="33">
        <v>6.6559310101864777E-2</v>
      </c>
      <c r="S234" s="33">
        <v>0.84588269985351427</v>
      </c>
      <c r="T234" s="33">
        <v>3.6254898897104704E-2</v>
      </c>
      <c r="U234" s="33">
        <v>0.36375713747448202</v>
      </c>
      <c r="V234" s="33">
        <v>0.10553743463812315</v>
      </c>
      <c r="W234" s="33">
        <v>0.87269711113837178</v>
      </c>
      <c r="X234" s="33">
        <v>1.448454570323537</v>
      </c>
      <c r="Y234" s="33">
        <v>0.6261137485184417</v>
      </c>
      <c r="Z234" s="33">
        <v>0.78064037863019486</v>
      </c>
      <c r="AA234" s="33">
        <v>0.18425814495586515</v>
      </c>
      <c r="AB234" s="33">
        <v>0.23393440938784321</v>
      </c>
      <c r="AC234" s="33">
        <v>6.7134802455033851E-2</v>
      </c>
      <c r="AD234" s="33">
        <v>0.28757728038871111</v>
      </c>
      <c r="AE234" s="33">
        <v>0.24801523618582252</v>
      </c>
      <c r="AF234" s="33">
        <v>3.9140333577650434E-2</v>
      </c>
      <c r="AG234" s="33">
        <v>1.9930223810868914E-2</v>
      </c>
      <c r="AH234" s="33">
        <v>3.83296451136299E-2</v>
      </c>
      <c r="AI234" s="33">
        <v>4.4220638095161862E-3</v>
      </c>
      <c r="AJ234" s="33">
        <v>0.26416003289717394</v>
      </c>
      <c r="AK234" s="33">
        <v>0.10656853623571769</v>
      </c>
      <c r="AL234" s="33">
        <v>0.63550844146747043</v>
      </c>
      <c r="AM234" s="33">
        <v>8.2475336666445507E-5</v>
      </c>
      <c r="AN234" s="33">
        <v>0.28398109937533811</v>
      </c>
      <c r="AO234" s="33">
        <v>1.2311318496363143E-2</v>
      </c>
      <c r="AP234" s="33">
        <v>0.39150181902286235</v>
      </c>
      <c r="AQ234" s="33">
        <v>7.8679380494186602E-2</v>
      </c>
      <c r="AR234" s="33">
        <v>0.77309662887829467</v>
      </c>
      <c r="AS234" s="33">
        <v>0.64884993372489219</v>
      </c>
      <c r="AT234" s="33">
        <v>0.80180551648578602</v>
      </c>
      <c r="AU234" s="33">
        <v>2.556005300232447E-2</v>
      </c>
      <c r="AV234" s="33">
        <v>0.41227006106751901</v>
      </c>
      <c r="AW234" s="33">
        <v>0.52480098461344682</v>
      </c>
      <c r="AX234" s="33">
        <v>0.44067890416026007</v>
      </c>
      <c r="AY234" s="33">
        <v>0.17057756509733982</v>
      </c>
      <c r="AZ234" s="33">
        <v>0.58088228498297378</v>
      </c>
      <c r="BA234" s="33">
        <v>0.13929074209995743</v>
      </c>
      <c r="BB234" s="33">
        <v>4.2657206975380738E-2</v>
      </c>
      <c r="BC234" s="33">
        <v>2.7595413866345852E-2</v>
      </c>
    </row>
    <row r="235" spans="2:55">
      <c r="B235" t="s">
        <v>229</v>
      </c>
      <c r="C235" s="33">
        <v>-4.6903953979825934E-2</v>
      </c>
      <c r="D235" s="33">
        <v>5.4427259846750358E-3</v>
      </c>
      <c r="E235" s="33">
        <v>2.5017466962220073E-2</v>
      </c>
      <c r="F235" s="33">
        <v>5.087541146072099E-3</v>
      </c>
      <c r="G235" s="33">
        <v>-1.2994069100225373E-3</v>
      </c>
      <c r="H235" s="33">
        <v>4.950181221364338E-3</v>
      </c>
      <c r="I235" s="33">
        <v>2.1915026762066542E-2</v>
      </c>
      <c r="J235" s="33">
        <v>4.637763676023017E-2</v>
      </c>
      <c r="K235" s="33">
        <v>2.8109309882681021E-2</v>
      </c>
      <c r="L235" s="33">
        <v>-1.7090600836873256E-2</v>
      </c>
      <c r="M235" s="33">
        <v>-8.0746037960101292E-6</v>
      </c>
      <c r="N235" s="33">
        <v>-6.359927050022288E-3</v>
      </c>
      <c r="O235" s="33">
        <v>6.1533398262441754E-3</v>
      </c>
      <c r="P235" s="33">
        <v>8.0587838500718306E-3</v>
      </c>
      <c r="Q235" s="33">
        <v>1.2226326135921499E-2</v>
      </c>
      <c r="R235" s="33">
        <v>8.7189373729064015E-3</v>
      </c>
      <c r="S235" s="33">
        <v>1.9492474341433721E-2</v>
      </c>
      <c r="T235" s="33">
        <v>2.1337103905464529E-3</v>
      </c>
      <c r="U235" s="33">
        <v>2.1452106129418048E-2</v>
      </c>
      <c r="V235" s="33">
        <v>1.1102448942340049E-2</v>
      </c>
      <c r="W235" s="33">
        <v>2.2409351854835651E-2</v>
      </c>
      <c r="X235" s="33">
        <v>9.9758601376278549E-3</v>
      </c>
      <c r="Y235" s="33">
        <v>5.6846404432253994E-3</v>
      </c>
      <c r="Z235" s="33">
        <v>-4.6533063924918877E-2</v>
      </c>
      <c r="AA235" s="33">
        <v>-2.8280084644058415E-2</v>
      </c>
      <c r="AB235" s="33">
        <v>1.1934098090793649E-2</v>
      </c>
      <c r="AC235" s="33">
        <v>3.969992072166556E-3</v>
      </c>
      <c r="AD235" s="33">
        <v>1.3966144988019864E-2</v>
      </c>
      <c r="AE235" s="33">
        <v>1.2066088966118358E-2</v>
      </c>
      <c r="AF235" s="33">
        <v>-9.0459766356206315E-3</v>
      </c>
      <c r="AG235" s="33">
        <v>5.3017071384667607E-3</v>
      </c>
      <c r="AH235" s="33">
        <v>4.648294959146833E-3</v>
      </c>
      <c r="AI235" s="33">
        <v>4.8864754806674903E-4</v>
      </c>
      <c r="AJ235" s="33">
        <v>1.3378293507766981E-2</v>
      </c>
      <c r="AK235" s="33">
        <v>3.155363548121232E-3</v>
      </c>
      <c r="AL235" s="33">
        <v>2.284379098397837E-2</v>
      </c>
      <c r="AM235" s="33">
        <v>-3.2655096925691277E-3</v>
      </c>
      <c r="AN235" s="33">
        <v>2.2845425092612275E-2</v>
      </c>
      <c r="AO235" s="33">
        <v>1.3712391791982821E-4</v>
      </c>
      <c r="AP235" s="33">
        <v>-1.1046560094230278E-3</v>
      </c>
      <c r="AQ235" s="33">
        <v>2.2543589125235265E-3</v>
      </c>
      <c r="AR235" s="33">
        <v>-1.7766535199854254E-3</v>
      </c>
      <c r="AS235" s="33">
        <v>1.4394417456806219E-2</v>
      </c>
      <c r="AT235" s="33">
        <v>2.1207606803953317E-2</v>
      </c>
      <c r="AU235" s="33">
        <v>7.5845609307189938E-4</v>
      </c>
      <c r="AV235" s="33">
        <v>2.1656638235432697E-2</v>
      </c>
      <c r="AW235" s="33">
        <v>-4.0640844057906064E-2</v>
      </c>
      <c r="AX235" s="33">
        <v>1.7618295447416797E-2</v>
      </c>
      <c r="AY235" s="33">
        <v>6.3961088057837272E-3</v>
      </c>
      <c r="AZ235" s="33">
        <v>2.0316318812172478E-2</v>
      </c>
      <c r="BA235" s="33">
        <v>1.9913341085921097E-3</v>
      </c>
      <c r="BB235" s="33">
        <v>-1.1428303929086161E-2</v>
      </c>
      <c r="BC235" s="33">
        <v>-7.6486735212951745E-3</v>
      </c>
    </row>
    <row r="236" spans="2:55">
      <c r="B236" t="s">
        <v>230</v>
      </c>
      <c r="C236" s="33">
        <v>-7.0190921516947308E-3</v>
      </c>
      <c r="D236" s="33">
        <v>1.0731658800046731E-3</v>
      </c>
      <c r="E236" s="33">
        <v>4.6085217661447726E-3</v>
      </c>
      <c r="F236" s="33">
        <v>1.5375439704999499E-3</v>
      </c>
      <c r="G236" s="33">
        <v>-2.3366184460591599E-4</v>
      </c>
      <c r="H236" s="33">
        <v>1.4884301215530413E-3</v>
      </c>
      <c r="I236" s="33">
        <v>3.8426938773650421E-3</v>
      </c>
      <c r="J236" s="33">
        <v>1.5152270792201331E-2</v>
      </c>
      <c r="K236" s="33">
        <v>5.1491132559162382E-3</v>
      </c>
      <c r="L236" s="33">
        <v>-2.253827979467569E-3</v>
      </c>
      <c r="M236" s="33">
        <v>1.5796708455645262E-4</v>
      </c>
      <c r="N236" s="33">
        <v>-2.2636552658877977E-3</v>
      </c>
      <c r="O236" s="33">
        <v>1.1799117756820261E-3</v>
      </c>
      <c r="P236" s="33">
        <v>1.7167945353077335E-3</v>
      </c>
      <c r="Q236" s="33">
        <v>2.688627659954845E-3</v>
      </c>
      <c r="R236" s="33">
        <v>1.2558864440937979E-3</v>
      </c>
      <c r="S236" s="33">
        <v>3.5831165931725817E-3</v>
      </c>
      <c r="T236" s="33">
        <v>6.3324762155390609E-4</v>
      </c>
      <c r="U236" s="33">
        <v>4.7771394056670647E-3</v>
      </c>
      <c r="V236" s="33">
        <v>3.4464071409659059E-3</v>
      </c>
      <c r="W236" s="33">
        <v>4.5517514365146566E-3</v>
      </c>
      <c r="X236" s="33">
        <v>2.0669891067880146E-3</v>
      </c>
      <c r="Y236" s="33">
        <v>1.3682201575975054E-3</v>
      </c>
      <c r="Z236" s="33">
        <v>-5.1249518650149754E-3</v>
      </c>
      <c r="AA236" s="33">
        <v>-4.1078863818962419E-3</v>
      </c>
      <c r="AB236" s="33">
        <v>4.0058378857430344E-3</v>
      </c>
      <c r="AC236" s="33">
        <v>7.9951686201980721E-4</v>
      </c>
      <c r="AD236" s="33">
        <v>2.5942901152347054E-3</v>
      </c>
      <c r="AE236" s="33">
        <v>2.7612546845358099E-3</v>
      </c>
      <c r="AF236" s="33">
        <v>-1.2476662302714828E-3</v>
      </c>
      <c r="AG236" s="33">
        <v>1.4853071687601889E-3</v>
      </c>
      <c r="AH236" s="33">
        <v>1.453364480905213E-3</v>
      </c>
      <c r="AI236" s="33">
        <v>2.9579256036006793E-4</v>
      </c>
      <c r="AJ236" s="33">
        <v>1.9424535528382797E-3</v>
      </c>
      <c r="AK236" s="33">
        <v>6.2149937901260621E-4</v>
      </c>
      <c r="AL236" s="33">
        <v>2.9303148780207024E-3</v>
      </c>
      <c r="AM236" s="33">
        <v>-2.9084323121452929E-4</v>
      </c>
      <c r="AN236" s="33">
        <v>5.0861323205347664E-3</v>
      </c>
      <c r="AO236" s="33">
        <v>1.0549001842747323E-3</v>
      </c>
      <c r="AP236" s="33">
        <v>-2.2353198807706338E-4</v>
      </c>
      <c r="AQ236" s="33">
        <v>6.0752289546694158E-4</v>
      </c>
      <c r="AR236" s="33">
        <v>-3.0708794913663186E-4</v>
      </c>
      <c r="AS236" s="33">
        <v>5.1925044770697254E-3</v>
      </c>
      <c r="AT236" s="33">
        <v>3.2497930048572803E-3</v>
      </c>
      <c r="AU236" s="33">
        <v>3.733792272445549E-4</v>
      </c>
      <c r="AV236" s="33">
        <v>3.6966345638091099E-3</v>
      </c>
      <c r="AW236" s="33">
        <v>-1.0458081364215464E-2</v>
      </c>
      <c r="AX236" s="33">
        <v>5.1391338045391373E-3</v>
      </c>
      <c r="AY236" s="33">
        <v>1.3573086585628501E-3</v>
      </c>
      <c r="AZ236" s="33">
        <v>3.9846478516517752E-3</v>
      </c>
      <c r="BA236" s="33">
        <v>4.9587690835373893E-4</v>
      </c>
      <c r="BB236" s="33">
        <v>-1.6812044815385967E-3</v>
      </c>
      <c r="BC236" s="33">
        <v>-9.9927928292281977E-4</v>
      </c>
    </row>
    <row r="237" spans="2:55">
      <c r="B237" t="s">
        <v>231</v>
      </c>
      <c r="C237" s="33">
        <v>-3.3985451074359851E-4</v>
      </c>
      <c r="D237" s="33">
        <v>7.335049451756572E-4</v>
      </c>
      <c r="E237" s="33">
        <v>-3.3680554180400875E-4</v>
      </c>
      <c r="F237" s="33">
        <v>1.8638494772112523E-4</v>
      </c>
      <c r="G237" s="33">
        <v>-5.5146082897952187E-6</v>
      </c>
      <c r="H237" s="33">
        <v>-3.5266146274099723E-5</v>
      </c>
      <c r="I237" s="33">
        <v>3.9314799683133297E-4</v>
      </c>
      <c r="J237" s="33">
        <v>7.8775963765895327E-4</v>
      </c>
      <c r="K237" s="33">
        <v>2.1009631693677488E-5</v>
      </c>
      <c r="L237" s="33">
        <v>-2.5538636403610916E-5</v>
      </c>
      <c r="M237" s="33">
        <v>9.6932854991525725E-5</v>
      </c>
      <c r="N237" s="33">
        <v>2.9553261852093753E-5</v>
      </c>
      <c r="O237" s="33">
        <v>9.4404623232644016E-6</v>
      </c>
      <c r="P237" s="33">
        <v>1.8225772305320437E-4</v>
      </c>
      <c r="Q237" s="33">
        <v>-7.338205960482674E-5</v>
      </c>
      <c r="R237" s="33">
        <v>-3.4300441249881066E-4</v>
      </c>
      <c r="S237" s="33">
        <v>-6.3638865394494837E-6</v>
      </c>
      <c r="T237" s="33">
        <v>-3.6407845334324111E-5</v>
      </c>
      <c r="U237" s="33">
        <v>1.2975082026894702E-3</v>
      </c>
      <c r="V237" s="33">
        <v>-4.6364171108069231E-4</v>
      </c>
      <c r="W237" s="33">
        <v>3.9115231393594318E-4</v>
      </c>
      <c r="X237" s="33">
        <v>-2.4434512331793489E-4</v>
      </c>
      <c r="Y237" s="33">
        <v>1.4482931627670041E-4</v>
      </c>
      <c r="Z237" s="33">
        <v>8.4647252122451789E-4</v>
      </c>
      <c r="AA237" s="33">
        <v>4.0595113562839755E-5</v>
      </c>
      <c r="AB237" s="33">
        <v>7.9766921835847473E-4</v>
      </c>
      <c r="AC237" s="33">
        <v>2.644802461503104E-5</v>
      </c>
      <c r="AD237" s="33">
        <v>-1.2890226010660454E-4</v>
      </c>
      <c r="AE237" s="33">
        <v>-8.1460195573442772E-5</v>
      </c>
      <c r="AF237" s="33">
        <v>1.1962152017295487E-5</v>
      </c>
      <c r="AG237" s="33">
        <v>-3.0068220155569448E-4</v>
      </c>
      <c r="AH237" s="33">
        <v>4.7085832106430584E-4</v>
      </c>
      <c r="AI237" s="33">
        <v>9.8868822380761291E-6</v>
      </c>
      <c r="AJ237" s="33">
        <v>3.2062184323146923E-4</v>
      </c>
      <c r="AK237" s="33">
        <v>-1.9544212445426253E-5</v>
      </c>
      <c r="AL237" s="33">
        <v>-6.9293541849381717E-5</v>
      </c>
      <c r="AM237" s="33">
        <v>1.1526728823210709E-5</v>
      </c>
      <c r="AN237" s="33">
        <v>-9.096764000579032E-5</v>
      </c>
      <c r="AO237" s="33">
        <v>4.739420656895691E-6</v>
      </c>
      <c r="AP237" s="33">
        <v>1.0098970658327861E-5</v>
      </c>
      <c r="AQ237" s="33">
        <v>-1.1631604982419581E-5</v>
      </c>
      <c r="AR237" s="33">
        <v>1.1621483366727432E-5</v>
      </c>
      <c r="AS237" s="33">
        <v>-2.1365396245223924E-3</v>
      </c>
      <c r="AT237" s="33">
        <v>-1.6338246185485747E-4</v>
      </c>
      <c r="AU237" s="33">
        <v>-2.6812994547307041E-5</v>
      </c>
      <c r="AV237" s="33">
        <v>-2.5097383974812004E-4</v>
      </c>
      <c r="AW237" s="33">
        <v>-6.9344626849853256E-4</v>
      </c>
      <c r="AX237" s="33">
        <v>9.4905102324878544E-6</v>
      </c>
      <c r="AY237" s="33">
        <v>-2.5570560095866245E-4</v>
      </c>
      <c r="AZ237" s="33">
        <v>-2.7130203707463168E-4</v>
      </c>
      <c r="BA237" s="33">
        <v>-8.4693410504952974E-6</v>
      </c>
      <c r="BB237" s="33">
        <v>8.2736479299848348E-5</v>
      </c>
      <c r="BC237" s="33">
        <v>7.6066501049298839E-5</v>
      </c>
    </row>
    <row r="238" spans="2:55">
      <c r="B238" t="s">
        <v>232</v>
      </c>
      <c r="C238" s="33">
        <v>0.83227648794675935</v>
      </c>
      <c r="D238" s="33">
        <v>0.42063298301292035</v>
      </c>
      <c r="E238" s="33">
        <v>1.5589321112400212</v>
      </c>
      <c r="F238" s="33">
        <v>3.7543981353909878E-2</v>
      </c>
      <c r="G238" s="33">
        <v>1.2524423518321553E-3</v>
      </c>
      <c r="H238" s="33">
        <v>9.1614826186446355E-2</v>
      </c>
      <c r="I238" s="33">
        <v>0.57205246784722541</v>
      </c>
      <c r="J238" s="33">
        <v>1.3709801241294017</v>
      </c>
      <c r="K238" s="33">
        <v>0.41182623167774501</v>
      </c>
      <c r="L238" s="33">
        <v>0.11422706570318482</v>
      </c>
      <c r="M238" s="33">
        <v>-1.343551575544516E-5</v>
      </c>
      <c r="N238" s="33">
        <v>4.8527473489462798E-2</v>
      </c>
      <c r="O238" s="33">
        <v>0.34035553325155249</v>
      </c>
      <c r="P238" s="33">
        <v>0.14666062699353452</v>
      </c>
      <c r="Q238" s="33">
        <v>8.6893282482729817E-2</v>
      </c>
      <c r="R238" s="33">
        <v>0.11826897635995408</v>
      </c>
      <c r="S238" s="33">
        <v>1.035839338147639</v>
      </c>
      <c r="T238" s="33">
        <v>2.1537189973025075E-2</v>
      </c>
      <c r="U238" s="33">
        <v>0.47417019121075987</v>
      </c>
      <c r="V238" s="33">
        <v>3.0401769643581322E-2</v>
      </c>
      <c r="W238" s="33">
        <v>0.49089200357934887</v>
      </c>
      <c r="X238" s="33">
        <v>2.5818688348968499</v>
      </c>
      <c r="Y238" s="33">
        <v>1.0761298728163622</v>
      </c>
      <c r="Z238" s="33">
        <v>1.3747467175582035</v>
      </c>
      <c r="AA238" s="33">
        <v>0.36994710937660602</v>
      </c>
      <c r="AB238" s="33">
        <v>0.23124192856718148</v>
      </c>
      <c r="AC238" s="33">
        <v>9.5657999736885643E-2</v>
      </c>
      <c r="AD238" s="33">
        <v>0.44414536123173093</v>
      </c>
      <c r="AE238" s="33">
        <v>0.35167712603625906</v>
      </c>
      <c r="AF238" s="33">
        <v>0.11398700807068453</v>
      </c>
      <c r="AG238" s="33">
        <v>3.832448615345925E-2</v>
      </c>
      <c r="AH238" s="33">
        <v>2.5245998479823971E-2</v>
      </c>
      <c r="AI238" s="33">
        <v>1.4434368616252397E-3</v>
      </c>
      <c r="AJ238" s="33">
        <v>0.5020320052485362</v>
      </c>
      <c r="AK238" s="33">
        <v>9.3524167800612443E-2</v>
      </c>
      <c r="AL238" s="33">
        <v>1.4047565095798111</v>
      </c>
      <c r="AM238" s="33">
        <v>4.1426610554465082E-3</v>
      </c>
      <c r="AN238" s="33">
        <v>0.41870725291369176</v>
      </c>
      <c r="AO238" s="33">
        <v>4.5581316377328227E-4</v>
      </c>
      <c r="AP238" s="33">
        <v>0.39620269390555313</v>
      </c>
      <c r="AQ238" s="33">
        <v>8.0636902048440706E-2</v>
      </c>
      <c r="AR238" s="33">
        <v>0.45718688309288608</v>
      </c>
      <c r="AS238" s="33">
        <v>0.82742714250345495</v>
      </c>
      <c r="AT238" s="33">
        <v>1.1512836029066968</v>
      </c>
      <c r="AU238" s="33">
        <v>8.67408784147858E-3</v>
      </c>
      <c r="AV238" s="33">
        <v>0.6189607477820942</v>
      </c>
      <c r="AW238" s="33">
        <v>0.76971989708958799</v>
      </c>
      <c r="AX238" s="33">
        <v>3.1850745270822475E-2</v>
      </c>
      <c r="AY238" s="33">
        <v>0.15161947631904898</v>
      </c>
      <c r="AZ238" s="33">
        <v>1.1031348625163049</v>
      </c>
      <c r="BA238" s="33">
        <v>0.16975454767817563</v>
      </c>
      <c r="BB238" s="33">
        <v>7.8575672761069013E-2</v>
      </c>
      <c r="BC238" s="33">
        <v>3.7368488503993623E-2</v>
      </c>
    </row>
    <row r="239" spans="2:55">
      <c r="B239" t="s">
        <v>233</v>
      </c>
      <c r="C239" s="33">
        <v>0.72745396613526525</v>
      </c>
      <c r="D239" s="33">
        <v>0.29540265415348471</v>
      </c>
      <c r="E239" s="33">
        <v>1.042597263809256</v>
      </c>
      <c r="F239" s="33">
        <v>1.4808879590084987E-2</v>
      </c>
      <c r="G239" s="33">
        <v>-4.5208157167131522E-4</v>
      </c>
      <c r="H239" s="33">
        <v>5.2632503648115267E-2</v>
      </c>
      <c r="I239" s="33">
        <v>0.53789826430192711</v>
      </c>
      <c r="J239" s="33">
        <v>0.62599143300566706</v>
      </c>
      <c r="K239" s="33">
        <v>0.20047959109598243</v>
      </c>
      <c r="L239" s="33">
        <v>5.1037813909008897E-2</v>
      </c>
      <c r="M239" s="33">
        <v>-1.1117123533451559E-5</v>
      </c>
      <c r="N239" s="33">
        <v>9.2236005488266527E-3</v>
      </c>
      <c r="O239" s="33">
        <v>0.15420022431836086</v>
      </c>
      <c r="P239" s="33">
        <v>3.27021673666162E-2</v>
      </c>
      <c r="Q239" s="33">
        <v>4.9774876205450264E-2</v>
      </c>
      <c r="R239" s="33">
        <v>9.140222203917496E-2</v>
      </c>
      <c r="S239" s="33">
        <v>0.52184981182443935</v>
      </c>
      <c r="T239" s="33">
        <v>1.2557777994039204E-2</v>
      </c>
      <c r="U239" s="33">
        <v>0.11749478324586572</v>
      </c>
      <c r="V239" s="33">
        <v>9.9229515000775023E-2</v>
      </c>
      <c r="W239" s="33">
        <v>0.22452537302914083</v>
      </c>
      <c r="X239" s="33">
        <v>1.7220187250628862</v>
      </c>
      <c r="Y239" s="33">
        <v>0.13387879528557853</v>
      </c>
      <c r="Z239" s="33">
        <v>0.65168635418701149</v>
      </c>
      <c r="AA239" s="33">
        <v>0.18455236767035282</v>
      </c>
      <c r="AB239" s="33">
        <v>0.10089624183830855</v>
      </c>
      <c r="AC239" s="33">
        <v>4.5302028562080224E-2</v>
      </c>
      <c r="AD239" s="33">
        <v>0.24347753947923007</v>
      </c>
      <c r="AE239" s="33">
        <v>0.13889363015282771</v>
      </c>
      <c r="AF239" s="33">
        <v>4.3052828548594539E-2</v>
      </c>
      <c r="AG239" s="33">
        <v>1.9845280999063349E-2</v>
      </c>
      <c r="AH239" s="33">
        <v>1.4486723115159812E-2</v>
      </c>
      <c r="AI239" s="33">
        <v>1.1113818250726634E-3</v>
      </c>
      <c r="AJ239" s="33">
        <v>0.18641754604939373</v>
      </c>
      <c r="AK239" s="33">
        <v>5.5837074712860355E-2</v>
      </c>
      <c r="AL239" s="33">
        <v>0.68692818087430507</v>
      </c>
      <c r="AM239" s="33">
        <v>5.4695356598777876E-4</v>
      </c>
      <c r="AN239" s="33">
        <v>0.18432384634063301</v>
      </c>
      <c r="AO239" s="33">
        <v>2.930606799089676E-4</v>
      </c>
      <c r="AP239" s="33">
        <v>0.31157036126657001</v>
      </c>
      <c r="AQ239" s="33">
        <v>4.5397685461175889E-2</v>
      </c>
      <c r="AR239" s="33">
        <v>0.2646555376485718</v>
      </c>
      <c r="AS239" s="33">
        <v>0.4468518294718663</v>
      </c>
      <c r="AT239" s="33">
        <v>0.33028771089190595</v>
      </c>
      <c r="AU239" s="33">
        <v>4.2666093719277744E-3</v>
      </c>
      <c r="AV239" s="33">
        <v>0.28570916656818213</v>
      </c>
      <c r="AW239" s="33">
        <v>0.5673073955159913</v>
      </c>
      <c r="AX239" s="33">
        <v>0.21189199491795113</v>
      </c>
      <c r="AY239" s="33">
        <v>8.0101182313117456E-2</v>
      </c>
      <c r="AZ239" s="33">
        <v>0.54921509331459195</v>
      </c>
      <c r="BA239" s="33">
        <v>9.0603227577280593E-2</v>
      </c>
      <c r="BB239" s="33">
        <v>4.8352598538869265E-2</v>
      </c>
      <c r="BC239" s="33">
        <v>2.0066763854871442E-2</v>
      </c>
    </row>
    <row r="240" spans="2:55">
      <c r="B240" t="s">
        <v>234</v>
      </c>
      <c r="C240" s="33">
        <v>-1.6677458209768983</v>
      </c>
      <c r="D240" s="33">
        <v>-0.80742804690882242</v>
      </c>
      <c r="E240" s="33">
        <v>-2.8835471207039034</v>
      </c>
      <c r="F240" s="33">
        <v>-4.7774840505458542E-2</v>
      </c>
      <c r="G240" s="33">
        <v>1.542744083161472E-3</v>
      </c>
      <c r="H240" s="33">
        <v>-0.24578230976566778</v>
      </c>
      <c r="I240" s="33">
        <v>-1.2834392541579807</v>
      </c>
      <c r="J240" s="33">
        <v>-2.7595021953888121</v>
      </c>
      <c r="K240" s="33">
        <v>-0.58995501653286342</v>
      </c>
      <c r="L240" s="33">
        <v>-0.11936729951845779</v>
      </c>
      <c r="M240" s="33">
        <v>-4.8221294356097927E-3</v>
      </c>
      <c r="N240" s="33">
        <v>-3.9774901572050957E-2</v>
      </c>
      <c r="O240" s="33">
        <v>-0.54717766708836113</v>
      </c>
      <c r="P240" s="33">
        <v>-0.13294664781952062</v>
      </c>
      <c r="Q240" s="33">
        <v>-0.18437304109561467</v>
      </c>
      <c r="R240" s="33">
        <v>-0.2058468819518961</v>
      </c>
      <c r="S240" s="33">
        <v>-1.7754544915744122</v>
      </c>
      <c r="T240" s="33">
        <v>-6.798005125589926E-2</v>
      </c>
      <c r="U240" s="33">
        <v>-0.63945181241958948</v>
      </c>
      <c r="V240" s="33">
        <v>-0.11445648116070842</v>
      </c>
      <c r="W240" s="33">
        <v>-1.4726074145684356</v>
      </c>
      <c r="X240" s="33">
        <v>-3.5878592986879827</v>
      </c>
      <c r="Y240" s="33">
        <v>-1.0579868808235922</v>
      </c>
      <c r="Z240" s="33">
        <v>-1.7670878806871715</v>
      </c>
      <c r="AA240" s="33">
        <v>-0.44399671584732914</v>
      </c>
      <c r="AB240" s="33">
        <v>-0.51275613664626807</v>
      </c>
      <c r="AC240" s="33">
        <v>-0.15003304034112394</v>
      </c>
      <c r="AD240" s="33">
        <v>-0.71391187090521813</v>
      </c>
      <c r="AE240" s="33">
        <v>-0.5240885771947984</v>
      </c>
      <c r="AF240" s="33">
        <v>-9.9590918968653755E-2</v>
      </c>
      <c r="AG240" s="33">
        <v>-6.4876444840102784E-2</v>
      </c>
      <c r="AH240" s="33">
        <v>-6.9690639850955888E-2</v>
      </c>
      <c r="AI240" s="33">
        <v>-1.142363766665338E-2</v>
      </c>
      <c r="AJ240" s="33">
        <v>-0.65935370054727127</v>
      </c>
      <c r="AK240" s="33">
        <v>-0.20324993674739211</v>
      </c>
      <c r="AL240" s="33">
        <v>-1.7360649222676918</v>
      </c>
      <c r="AM240" s="33">
        <v>-8.0839986492058969E-4</v>
      </c>
      <c r="AN240" s="33">
        <v>-0.68534583712904684</v>
      </c>
      <c r="AO240" s="33">
        <v>-2.8663822748366201E-2</v>
      </c>
      <c r="AP240" s="33">
        <v>-0.92702375648476565</v>
      </c>
      <c r="AQ240" s="33">
        <v>-0.15598828626840405</v>
      </c>
      <c r="AR240" s="33">
        <v>-1.515568901998533</v>
      </c>
      <c r="AS240" s="33">
        <v>-1.2269612506477519</v>
      </c>
      <c r="AT240" s="33">
        <v>-1.4883086746727483</v>
      </c>
      <c r="AU240" s="33">
        <v>-5.1564487011537916E-2</v>
      </c>
      <c r="AV240" s="33">
        <v>-0.87352755038953911</v>
      </c>
      <c r="AW240" s="33">
        <v>-1.4521090398078047</v>
      </c>
      <c r="AX240" s="33">
        <v>-0.98552419567725147</v>
      </c>
      <c r="AY240" s="33">
        <v>-0.33514462724882815</v>
      </c>
      <c r="AZ240" s="33">
        <v>-1.5732376483050243</v>
      </c>
      <c r="BA240" s="33">
        <v>-0.34187591973970233</v>
      </c>
      <c r="BB240" s="33">
        <v>-9.9950802569241839E-2</v>
      </c>
      <c r="BC240" s="33">
        <v>-5.7273348749480084E-2</v>
      </c>
    </row>
    <row r="241" spans="1:55">
      <c r="B241" t="s">
        <v>221</v>
      </c>
      <c r="C241" s="33">
        <v>0.67008119906256924</v>
      </c>
      <c r="D241" s="33">
        <v>-9.4063241454194049E-2</v>
      </c>
      <c r="E241" s="33">
        <v>-0.98215294060740421</v>
      </c>
      <c r="F241" s="33">
        <v>-0.32348975686911302</v>
      </c>
      <c r="G241" s="33">
        <v>-0.16456115344815136</v>
      </c>
      <c r="H241" s="33">
        <v>-0.24755419234925932</v>
      </c>
      <c r="I241" s="33">
        <v>-0.82083349987183518</v>
      </c>
      <c r="J241" s="33">
        <v>-1.2539331503284608</v>
      </c>
      <c r="K241" s="33">
        <v>-0.80863880588404391</v>
      </c>
      <c r="L241" s="33">
        <v>6.6635698135065119E-2</v>
      </c>
      <c r="M241" s="33">
        <v>-0.13366479917814725</v>
      </c>
      <c r="N241" s="33">
        <v>-3.7216768374711183E-2</v>
      </c>
      <c r="O241" s="33">
        <v>-0.58427781002289436</v>
      </c>
      <c r="P241" s="33">
        <v>-0.53840378926033394</v>
      </c>
      <c r="Q241" s="33">
        <v>-0.35945646110554885</v>
      </c>
      <c r="R241" s="33">
        <v>-0.68816384682632004</v>
      </c>
      <c r="S241" s="33">
        <v>-0.9900678223376902</v>
      </c>
      <c r="T241" s="33">
        <v>-0.24981474152048216</v>
      </c>
      <c r="U241" s="33">
        <v>-0.55145311938548702</v>
      </c>
      <c r="V241" s="33">
        <v>-0.17063478207031485</v>
      </c>
      <c r="W241" s="33">
        <v>-1.0211065444221197</v>
      </c>
      <c r="X241" s="33">
        <v>-1.4071784676482058</v>
      </c>
      <c r="Y241" s="33">
        <v>-1.0004017257487179</v>
      </c>
      <c r="Z241" s="33">
        <v>1.0724030311553781</v>
      </c>
      <c r="AA241" s="33">
        <v>0.21980898287174333</v>
      </c>
      <c r="AB241" s="33">
        <v>-0.30342866097022003</v>
      </c>
      <c r="AC241" s="33">
        <v>-0.5497633949286771</v>
      </c>
      <c r="AD241" s="33">
        <v>-0.79381547911291994</v>
      </c>
      <c r="AE241" s="33">
        <v>-0.51125301179373295</v>
      </c>
      <c r="AF241" s="33">
        <v>1.0682665081458037E-2</v>
      </c>
      <c r="AG241" s="33">
        <v>-0.13651063767697338</v>
      </c>
      <c r="AH241" s="33">
        <v>-0.26948392655012504</v>
      </c>
      <c r="AI241" s="33">
        <v>-1.4416888235195189E-2</v>
      </c>
      <c r="AJ241" s="33">
        <v>-0.58158596753399605</v>
      </c>
      <c r="AK241" s="33">
        <v>-0.38359465866035519</v>
      </c>
      <c r="AL241" s="33">
        <v>-0.61486776733400983</v>
      </c>
      <c r="AM241" s="33">
        <v>-0.13836249525965558</v>
      </c>
      <c r="AN241" s="33">
        <v>-0.75143092970513659</v>
      </c>
      <c r="AO241" s="33">
        <v>-0.21470097392357013</v>
      </c>
      <c r="AP241" s="33">
        <v>-0.65180868386478097</v>
      </c>
      <c r="AQ241" s="33">
        <v>-0.36978463827678365</v>
      </c>
      <c r="AR241" s="33">
        <v>-1.0718603822811834</v>
      </c>
      <c r="AS241" s="33">
        <v>-0.93028059173048416</v>
      </c>
      <c r="AT241" s="33">
        <v>-0.54256967417685287</v>
      </c>
      <c r="AU241" s="33">
        <v>-0.22203835052374399</v>
      </c>
      <c r="AV241" s="33">
        <v>-0.83234624644658295</v>
      </c>
      <c r="AW241" s="33">
        <v>0.5616431598183601</v>
      </c>
      <c r="AX241" s="33">
        <v>-0.67243622826667648</v>
      </c>
      <c r="AY241" s="33">
        <v>-0.50790982009164043</v>
      </c>
      <c r="AZ241" s="33">
        <v>-0.87760784653172497</v>
      </c>
      <c r="BA241" s="33">
        <v>-0.4775014448935051</v>
      </c>
      <c r="BB241" s="33">
        <v>8.0335527222135661E-2</v>
      </c>
      <c r="BC241" s="33">
        <v>-8.0850833111622181E-2</v>
      </c>
    </row>
    <row r="242" spans="1:55">
      <c r="B242" t="s">
        <v>222</v>
      </c>
      <c r="C242" s="33">
        <v>1.1829080723504283E-2</v>
      </c>
      <c r="D242" s="33">
        <v>9.5014320622742211E-3</v>
      </c>
      <c r="E242" s="33">
        <v>-3.3949344211067958E-3</v>
      </c>
      <c r="F242" s="33">
        <v>4.5276013717070341E-3</v>
      </c>
      <c r="G242" s="33">
        <v>6.1371632517058083E-3</v>
      </c>
      <c r="H242" s="33">
        <v>1.0273704191830633E-2</v>
      </c>
      <c r="I242" s="33">
        <v>1.6228015058440223E-2</v>
      </c>
      <c r="J242" s="33">
        <v>4.8368006170805375E-2</v>
      </c>
      <c r="K242" s="33">
        <v>3.5851102059338857E-3</v>
      </c>
      <c r="L242" s="33">
        <v>1.5907664985141099E-2</v>
      </c>
      <c r="M242" s="33">
        <v>1.2270757520590623E-2</v>
      </c>
      <c r="N242" s="33">
        <v>8.339743428083371E-3</v>
      </c>
      <c r="O242" s="33">
        <v>2.1338440740411871E-2</v>
      </c>
      <c r="P242" s="33">
        <v>1.6853353907159689E-2</v>
      </c>
      <c r="Q242" s="33">
        <v>1.2707072739477529E-2</v>
      </c>
      <c r="R242" s="33">
        <v>1.4823067744897266E-2</v>
      </c>
      <c r="S242" s="33">
        <v>-2.9465346005688844E-4</v>
      </c>
      <c r="T242" s="33">
        <v>2.6942811670526007E-3</v>
      </c>
      <c r="U242" s="33">
        <v>1.0637802859317298E-2</v>
      </c>
      <c r="V242" s="33">
        <v>8.9489530789501805E-3</v>
      </c>
      <c r="W242" s="33">
        <v>-1.6480744972280801E-3</v>
      </c>
      <c r="X242" s="33">
        <v>5.9456138750058098E-3</v>
      </c>
      <c r="Y242" s="33">
        <v>3.607140993957563E-3</v>
      </c>
      <c r="Z242" s="33">
        <v>1.3793791553721192E-2</v>
      </c>
      <c r="AA242" s="33">
        <v>2.0634228605758028E-2</v>
      </c>
      <c r="AB242" s="33">
        <v>6.3436038373107656E-2</v>
      </c>
      <c r="AC242" s="33">
        <v>4.9941387033180743E-3</v>
      </c>
      <c r="AD242" s="33">
        <v>1.7996197697779489E-2</v>
      </c>
      <c r="AE242" s="33">
        <v>1.4225465769000235E-2</v>
      </c>
      <c r="AF242" s="33">
        <v>1.4200007219714039E-2</v>
      </c>
      <c r="AG242" s="33">
        <v>1.6930002321175606E-2</v>
      </c>
      <c r="AH242" s="33">
        <v>9.941420008394642E-3</v>
      </c>
      <c r="AI242" s="33">
        <v>2.1232672748166304E-2</v>
      </c>
      <c r="AJ242" s="33">
        <v>2.0867436703471267E-2</v>
      </c>
      <c r="AK242" s="33">
        <v>2.7122261365808789E-3</v>
      </c>
      <c r="AL242" s="33">
        <v>-1.8890291743426935E-3</v>
      </c>
      <c r="AM242" s="33">
        <v>2.3260384613390434E-2</v>
      </c>
      <c r="AN242" s="33">
        <v>1.4520411111962376E-2</v>
      </c>
      <c r="AO242" s="33">
        <v>1.8486411209209231E-2</v>
      </c>
      <c r="AP242" s="33">
        <v>1.1031444609745649E-2</v>
      </c>
      <c r="AQ242" s="33">
        <v>2.7791071786981629E-3</v>
      </c>
      <c r="AR242" s="33">
        <v>5.2736542038521799E-3</v>
      </c>
      <c r="AS242" s="33">
        <v>4.7482422949334481E-3</v>
      </c>
      <c r="AT242" s="33">
        <v>8.5783967629999847E-3</v>
      </c>
      <c r="AU242" s="33">
        <v>3.2186091150966691E-3</v>
      </c>
      <c r="AV242" s="33">
        <v>3.0621995448660781E-2</v>
      </c>
      <c r="AW242" s="33">
        <v>1.0167851807607793E-2</v>
      </c>
      <c r="AX242" s="33">
        <v>2.5896043720487975E-2</v>
      </c>
      <c r="AY242" s="33">
        <v>2.1250120811280488E-2</v>
      </c>
      <c r="AZ242" s="33">
        <v>2.2191873933675148E-2</v>
      </c>
      <c r="BA242" s="33">
        <v>1.1163241317493947E-2</v>
      </c>
      <c r="BB242" s="33">
        <v>1.6966881508229639E-2</v>
      </c>
      <c r="BC242" s="33">
        <v>1.6937873131757056E-2</v>
      </c>
    </row>
    <row r="243" spans="1:55">
      <c r="B243" t="s">
        <v>223</v>
      </c>
      <c r="C243" s="33">
        <v>0.30216153721516081</v>
      </c>
      <c r="D243" s="33">
        <v>0.30145546015607766</v>
      </c>
      <c r="E243" s="33">
        <v>0.30617877707264651</v>
      </c>
      <c r="F243" s="33">
        <v>0.30519937644869849</v>
      </c>
      <c r="G243" s="33">
        <v>0.30756599391311124</v>
      </c>
      <c r="H243" s="33">
        <v>0.30432962030452632</v>
      </c>
      <c r="I243" s="33">
        <v>0.30903296880676268</v>
      </c>
      <c r="J243" s="33">
        <v>0.31345310326667453</v>
      </c>
      <c r="K243" s="33">
        <v>0.30971199580308234</v>
      </c>
      <c r="L243" s="33">
        <v>0.30558886183589246</v>
      </c>
      <c r="M243" s="33">
        <v>0.31163845809369362</v>
      </c>
      <c r="N243" s="33">
        <v>0.30520845852189371</v>
      </c>
      <c r="O243" s="33">
        <v>0.30510749449890701</v>
      </c>
      <c r="P243" s="33">
        <v>0.30811059237069283</v>
      </c>
      <c r="Q243" s="33">
        <v>0.30724984883299744</v>
      </c>
      <c r="R243" s="33">
        <v>0.30490943970434209</v>
      </c>
      <c r="S243" s="33">
        <v>0.30948232782424445</v>
      </c>
      <c r="T243" s="33">
        <v>0.30890627484027183</v>
      </c>
      <c r="U243" s="33">
        <v>0.30349442774373092</v>
      </c>
      <c r="V243" s="33">
        <v>0.3105914209897826</v>
      </c>
      <c r="W243" s="33">
        <v>0.30604949991606817</v>
      </c>
      <c r="X243" s="33">
        <v>0.30281544846760761</v>
      </c>
      <c r="Y243" s="33">
        <v>0.31286700452276994</v>
      </c>
      <c r="Z243" s="33">
        <v>0.30561541066206704</v>
      </c>
      <c r="AA243" s="33">
        <v>0.30435378412666797</v>
      </c>
      <c r="AB243" s="33">
        <v>0.30258955225138728</v>
      </c>
      <c r="AC243" s="33">
        <v>0.30824608252551772</v>
      </c>
      <c r="AD243" s="33">
        <v>0.30461935594064854</v>
      </c>
      <c r="AE243" s="33">
        <v>0.30383013544229892</v>
      </c>
      <c r="AF243" s="33">
        <v>0.30539274097255253</v>
      </c>
      <c r="AG243" s="33">
        <v>0.31050828636986405</v>
      </c>
      <c r="AH243" s="33">
        <v>0.31172833704813502</v>
      </c>
      <c r="AI243" s="33">
        <v>0.29564053014739872</v>
      </c>
      <c r="AJ243" s="33">
        <v>0.30418026844702617</v>
      </c>
      <c r="AK243" s="33">
        <v>0.30718149322836491</v>
      </c>
      <c r="AL243" s="33">
        <v>0.31743696250634607</v>
      </c>
      <c r="AM243" s="33">
        <v>0.3087841186243222</v>
      </c>
      <c r="AN243" s="33">
        <v>0.30942892032619984</v>
      </c>
      <c r="AO243" s="33">
        <v>0.3051528253879407</v>
      </c>
      <c r="AP243" s="33">
        <v>0.30900862029787568</v>
      </c>
      <c r="AQ243" s="33">
        <v>0.30728291963346266</v>
      </c>
      <c r="AR243" s="33">
        <v>0.3069748108828087</v>
      </c>
      <c r="AS243" s="33">
        <v>0.30406340111326158</v>
      </c>
      <c r="AT243" s="33">
        <v>0.30375022421581044</v>
      </c>
      <c r="AU243" s="33">
        <v>0.3109789389861829</v>
      </c>
      <c r="AV243" s="33">
        <v>0.30461378464297495</v>
      </c>
      <c r="AW243" s="33">
        <v>0.30367392629666401</v>
      </c>
      <c r="AX243" s="33">
        <v>0.30172572958056509</v>
      </c>
      <c r="AY243" s="33">
        <v>0.30497706343327996</v>
      </c>
      <c r="AZ243" s="33">
        <v>0.30306124980894988</v>
      </c>
      <c r="BA243" s="33">
        <v>0.30518308304774039</v>
      </c>
      <c r="BB243" s="33">
        <v>0.3094218575378912</v>
      </c>
      <c r="BC243" s="33">
        <v>0.3059336592047941</v>
      </c>
    </row>
    <row r="245" spans="1:55">
      <c r="B245" t="s">
        <v>239</v>
      </c>
      <c r="C245" s="27">
        <v>15.585381360993882</v>
      </c>
      <c r="D245" s="27">
        <v>11.806538738237089</v>
      </c>
      <c r="E245" s="27">
        <v>9.5058393541754942</v>
      </c>
      <c r="F245" s="27">
        <v>12.309491328756149</v>
      </c>
      <c r="G245" s="27">
        <v>12.85516754642784</v>
      </c>
      <c r="H245" s="27">
        <v>12.232772682449841</v>
      </c>
      <c r="I245" s="27">
        <v>10.702744206589898</v>
      </c>
      <c r="J245" s="27">
        <v>9.7283118496893497</v>
      </c>
      <c r="K245" s="27">
        <v>10.998632894480812</v>
      </c>
      <c r="L245" s="27">
        <v>13.618432460544856</v>
      </c>
      <c r="M245" s="27">
        <v>12.869364637629552</v>
      </c>
      <c r="N245" s="27">
        <v>13.215818068319368</v>
      </c>
      <c r="O245" s="27">
        <v>11.610542492794837</v>
      </c>
      <c r="P245" s="27">
        <v>11.837603413518739</v>
      </c>
      <c r="Q245" s="27">
        <v>12.055172223482833</v>
      </c>
      <c r="R245" s="27">
        <v>11.648760475826604</v>
      </c>
      <c r="S245" s="27">
        <v>10.042105279030338</v>
      </c>
      <c r="T245" s="27">
        <v>12.531080962682905</v>
      </c>
      <c r="U245" s="27">
        <v>11.247369986360285</v>
      </c>
      <c r="V245" s="27">
        <v>12.147662540475997</v>
      </c>
      <c r="W245" s="27">
        <v>9.7201990671545602</v>
      </c>
      <c r="X245" s="27">
        <v>8.9791916554751321</v>
      </c>
      <c r="Y245" s="27">
        <v>10.325536973994064</v>
      </c>
      <c r="Z245" s="27">
        <v>16.070057020334879</v>
      </c>
      <c r="AA245" s="27">
        <v>14.242700402846541</v>
      </c>
      <c r="AB245" s="27">
        <v>11.975607520579238</v>
      </c>
      <c r="AC245" s="27">
        <v>11.94266259820434</v>
      </c>
      <c r="AD245" s="27">
        <v>11.034623836440103</v>
      </c>
      <c r="AE245" s="27">
        <v>11.510977428517068</v>
      </c>
      <c r="AF245" s="27">
        <v>13.614186853190281</v>
      </c>
      <c r="AG245" s="27">
        <v>12.558278998961947</v>
      </c>
      <c r="AH245" s="27">
        <v>12.414726678527074</v>
      </c>
      <c r="AI245" s="27">
        <v>12.920164323573312</v>
      </c>
      <c r="AJ245" s="27">
        <v>11.17482601276995</v>
      </c>
      <c r="AK245" s="27">
        <v>12.089699861373928</v>
      </c>
      <c r="AL245" s="27">
        <v>10.838907738873585</v>
      </c>
      <c r="AM245" s="27">
        <v>12.946339160612315</v>
      </c>
      <c r="AN245" s="27">
        <v>11.123164912654163</v>
      </c>
      <c r="AO245" s="27">
        <v>12.644846399106589</v>
      </c>
      <c r="AP245" s="27">
        <v>11.280520546964752</v>
      </c>
      <c r="AQ245" s="27">
        <v>12.221864860990097</v>
      </c>
      <c r="AR245" s="27">
        <v>10.18207343848132</v>
      </c>
      <c r="AS245" s="27">
        <v>10.434292506948987</v>
      </c>
      <c r="AT245" s="27">
        <v>10.264775857512571</v>
      </c>
      <c r="AU245" s="27">
        <v>12.643643943612309</v>
      </c>
      <c r="AV245" s="27">
        <v>10.786724352128195</v>
      </c>
      <c r="AW245" s="27">
        <v>15.204709675870882</v>
      </c>
      <c r="AX245" s="27">
        <v>11.345282142407424</v>
      </c>
      <c r="AY245" s="27">
        <v>11.877115635870535</v>
      </c>
      <c r="AZ245" s="27">
        <v>10.334771427542913</v>
      </c>
      <c r="BA245" s="27">
        <v>11.917542772583726</v>
      </c>
      <c r="BB245" s="27">
        <v>13.65611438328564</v>
      </c>
      <c r="BC245" s="27">
        <v>13.311359911848246</v>
      </c>
    </row>
    <row r="246" spans="1:55">
      <c r="B246" t="s">
        <v>240</v>
      </c>
      <c r="C246" s="6">
        <v>5870094.9139103061</v>
      </c>
      <c r="D246" s="6">
        <v>134126.51002853614</v>
      </c>
      <c r="E246" s="6">
        <v>13437.96722066475</v>
      </c>
      <c r="F246" s="6">
        <v>221791.12260110865</v>
      </c>
      <c r="G246" s="6">
        <v>382761.57182042638</v>
      </c>
      <c r="H246" s="6">
        <v>205411.93531365794</v>
      </c>
      <c r="I246" s="6">
        <v>44477.74392777562</v>
      </c>
      <c r="J246" s="6">
        <v>16786.19077475592</v>
      </c>
      <c r="K246" s="6">
        <v>59792.343371825598</v>
      </c>
      <c r="L246" s="6">
        <v>821126.50294758636</v>
      </c>
      <c r="M246" s="6">
        <v>388234.430174382</v>
      </c>
      <c r="N246" s="6">
        <v>548980.42730631435</v>
      </c>
      <c r="O246" s="6">
        <v>110254.04619254943</v>
      </c>
      <c r="P246" s="6">
        <v>138358.49886684513</v>
      </c>
      <c r="Q246" s="6">
        <v>171986.66495916073</v>
      </c>
      <c r="R246" s="6">
        <v>114549.28841130568</v>
      </c>
      <c r="S246" s="6">
        <v>22973.698085142118</v>
      </c>
      <c r="T246" s="6">
        <v>276808.43144457787</v>
      </c>
      <c r="U246" s="6">
        <v>76677.990182249574</v>
      </c>
      <c r="V246" s="6">
        <v>188652.60623351249</v>
      </c>
      <c r="W246" s="6">
        <v>16650.558978953304</v>
      </c>
      <c r="X246" s="6">
        <v>7936.2143265608129</v>
      </c>
      <c r="Y246" s="6">
        <v>30501.677893807318</v>
      </c>
      <c r="Z246" s="6">
        <v>9530969.6763627101</v>
      </c>
      <c r="AA246" s="6">
        <v>1532943.655609116</v>
      </c>
      <c r="AB246" s="6">
        <v>158832.82620646284</v>
      </c>
      <c r="AC246" s="6">
        <v>153685.34827415048</v>
      </c>
      <c r="AD246" s="6">
        <v>61983.520879997595</v>
      </c>
      <c r="AE246" s="6">
        <v>99805.385973836732</v>
      </c>
      <c r="AF246" s="6">
        <v>817647.71224282123</v>
      </c>
      <c r="AG246" s="6">
        <v>284440.39393957326</v>
      </c>
      <c r="AH246" s="6">
        <v>246403.73739534922</v>
      </c>
      <c r="AI246" s="6">
        <v>408466.14912654681</v>
      </c>
      <c r="AJ246" s="6">
        <v>71312.436258457019</v>
      </c>
      <c r="AK246" s="6">
        <v>178028.66602176055</v>
      </c>
      <c r="AL246" s="6">
        <v>50965.67973855311</v>
      </c>
      <c r="AM246" s="6">
        <v>419298.8374728476</v>
      </c>
      <c r="AN246" s="6">
        <v>67721.901360979798</v>
      </c>
      <c r="AO246" s="6">
        <v>310160.87674967229</v>
      </c>
      <c r="AP246" s="6">
        <v>79262.511014037547</v>
      </c>
      <c r="AQ246" s="6">
        <v>203183.51430168012</v>
      </c>
      <c r="AR246" s="6">
        <v>26425.201563874376</v>
      </c>
      <c r="AS246" s="6">
        <v>34006.008444763938</v>
      </c>
      <c r="AT246" s="6">
        <v>28703.543399173479</v>
      </c>
      <c r="AU246" s="6">
        <v>309788.14624014945</v>
      </c>
      <c r="AV246" s="6">
        <v>48374.318971680739</v>
      </c>
      <c r="AW246" s="6">
        <v>4011635.918722196</v>
      </c>
      <c r="AX246" s="6">
        <v>84565.54071027787</v>
      </c>
      <c r="AY246" s="6">
        <v>143934.79102206489</v>
      </c>
      <c r="AZ246" s="6">
        <v>30784.648751237037</v>
      </c>
      <c r="BA246" s="6">
        <v>149872.88381799485</v>
      </c>
      <c r="BB246" s="6">
        <v>852658.49034265743</v>
      </c>
      <c r="BC246" s="6">
        <v>604018.38297824259</v>
      </c>
    </row>
    <row r="247" spans="1:55">
      <c r="B247" t="s">
        <v>241</v>
      </c>
      <c r="C247" s="15">
        <v>187.03688725906395</v>
      </c>
      <c r="D247" s="15">
        <v>148.34037080609775</v>
      </c>
      <c r="E247" s="15">
        <v>157.48465855325765</v>
      </c>
      <c r="F247" s="15">
        <v>170.50748834136019</v>
      </c>
      <c r="G247" s="15">
        <v>179.67785808938717</v>
      </c>
      <c r="H247" s="15">
        <v>157.71987135324989</v>
      </c>
      <c r="I247" s="15">
        <v>167.96667368949718</v>
      </c>
      <c r="J247" s="15">
        <v>185.59972741509449</v>
      </c>
      <c r="K247" s="15">
        <v>191.43995238075385</v>
      </c>
      <c r="L247" s="15">
        <v>187.92797845531874</v>
      </c>
      <c r="M247" s="15">
        <v>162.90527194756368</v>
      </c>
      <c r="N247" s="15">
        <v>191.43995238075385</v>
      </c>
      <c r="O247" s="15">
        <v>152.15503986595184</v>
      </c>
      <c r="P247" s="15">
        <v>163.888848024981</v>
      </c>
      <c r="Q247" s="15">
        <v>191.43995238075385</v>
      </c>
      <c r="R247" s="15">
        <v>160.10435146275455</v>
      </c>
      <c r="S247" s="15">
        <v>157.48465855325765</v>
      </c>
      <c r="T247" s="15">
        <v>159.55115677537961</v>
      </c>
      <c r="U247" s="15">
        <v>179.67785808938717</v>
      </c>
      <c r="V247" s="15">
        <v>183.35737267422468</v>
      </c>
      <c r="W247" s="15">
        <v>159.55115677537961</v>
      </c>
      <c r="X247" s="15">
        <v>145.46099651439201</v>
      </c>
      <c r="Y247" s="15">
        <v>145.46099651439201</v>
      </c>
      <c r="Z247" s="15">
        <v>177.01713271459982</v>
      </c>
      <c r="AA247" s="15">
        <v>185.59972741509449</v>
      </c>
      <c r="AB247" s="15">
        <v>175.48125878750818</v>
      </c>
      <c r="AC247" s="15">
        <v>152.04366066680421</v>
      </c>
      <c r="AD247" s="15">
        <v>160.67149259591329</v>
      </c>
      <c r="AE247" s="15">
        <v>162.1181157897912</v>
      </c>
      <c r="AF247" s="15">
        <v>163.888848024981</v>
      </c>
      <c r="AG247" s="15">
        <v>179.67785808938717</v>
      </c>
      <c r="AH247" s="15">
        <v>181.25907302328642</v>
      </c>
      <c r="AI247" s="15">
        <v>157.71987135324989</v>
      </c>
      <c r="AJ247" s="15">
        <v>157.71987135324989</v>
      </c>
      <c r="AK247" s="15">
        <v>148.75497279207428</v>
      </c>
      <c r="AL247" s="15">
        <v>165.4725636336521</v>
      </c>
      <c r="AM247" s="15">
        <v>183.35737267422468</v>
      </c>
      <c r="AN247" s="15">
        <v>181.25907302328642</v>
      </c>
      <c r="AO247" s="15">
        <v>187.03688725906395</v>
      </c>
      <c r="AP247" s="15">
        <v>136.89547782398475</v>
      </c>
      <c r="AQ247" s="15">
        <v>148.34037080609775</v>
      </c>
      <c r="AR247" s="15">
        <v>136.89547782398475</v>
      </c>
      <c r="AS247" s="15">
        <v>158.28699440194089</v>
      </c>
      <c r="AT247" s="15">
        <v>157.48465855325765</v>
      </c>
      <c r="AU247" s="15">
        <v>157.48465855325765</v>
      </c>
      <c r="AV247" s="15">
        <v>168.79567169799981</v>
      </c>
      <c r="AW247" s="15">
        <v>187.03688725906395</v>
      </c>
      <c r="AX247" s="15">
        <v>175.48125878750818</v>
      </c>
      <c r="AY247" s="15">
        <v>157.71987135324989</v>
      </c>
      <c r="AZ247" s="15">
        <v>159.33261409187875</v>
      </c>
      <c r="BA247" s="15">
        <v>144.1210537005386</v>
      </c>
      <c r="BB247" s="15">
        <v>174.54593932684608</v>
      </c>
      <c r="BC247" s="15">
        <v>174.544174483219</v>
      </c>
    </row>
    <row r="248" spans="1:55">
      <c r="B248" s="8" t="s">
        <v>242</v>
      </c>
      <c r="C248" s="135">
        <v>1097924280.6130466</v>
      </c>
      <c r="D248" s="135">
        <v>19896376.23256084</v>
      </c>
      <c r="E248" s="135">
        <v>2116273.6793962568</v>
      </c>
      <c r="F248" s="135">
        <v>37817047.251125723</v>
      </c>
      <c r="G248" s="135">
        <v>68773779.38362135</v>
      </c>
      <c r="H248" s="135">
        <v>32397544.012092218</v>
      </c>
      <c r="I248" s="135">
        <v>7470778.7007617028</v>
      </c>
      <c r="J248" s="135">
        <v>3115512.4321324727</v>
      </c>
      <c r="K248" s="135">
        <v>11446643.367835976</v>
      </c>
      <c r="L248" s="135">
        <v>154312643.75502524</v>
      </c>
      <c r="M248" s="135">
        <v>63245435.426965117</v>
      </c>
      <c r="N248" s="135">
        <v>105096786.86148672</v>
      </c>
      <c r="O248" s="135">
        <v>16775708.793809853</v>
      </c>
      <c r="P248" s="135">
        <v>22675414.993752886</v>
      </c>
      <c r="Q248" s="135">
        <v>32925118.949906398</v>
      </c>
      <c r="R248" s="135">
        <v>18339839.531612121</v>
      </c>
      <c r="S248" s="135">
        <v>3618004.9986442355</v>
      </c>
      <c r="T248" s="135">
        <v>44165105.442160763</v>
      </c>
      <c r="U248" s="135">
        <v>13777337.038545663</v>
      </c>
      <c r="V248" s="135">
        <v>34590846.227121912</v>
      </c>
      <c r="W248" s="135">
        <v>2656615.9460486835</v>
      </c>
      <c r="X248" s="135">
        <v>1154409.6444933303</v>
      </c>
      <c r="Y248" s="135">
        <v>4436804.4617942143</v>
      </c>
      <c r="Z248" s="135">
        <v>1687144924.0995245</v>
      </c>
      <c r="AA248" s="135">
        <v>284513924.62375039</v>
      </c>
      <c r="AB248" s="135">
        <v>27872184.279487617</v>
      </c>
      <c r="AC248" s="135">
        <v>23366882.942454562</v>
      </c>
      <c r="AD248" s="135">
        <v>9958984.8161391709</v>
      </c>
      <c r="AE248" s="135">
        <v>16180261.119751267</v>
      </c>
      <c r="AF248" s="135">
        <v>134003341.64973712</v>
      </c>
      <c r="AG248" s="135">
        <v>51107640.737164028</v>
      </c>
      <c r="AH248" s="135">
        <v>44662913.029754296</v>
      </c>
      <c r="AI248" s="135">
        <v>64423228.492396347</v>
      </c>
      <c r="AJ248" s="135">
        <v>11247388.272570673</v>
      </c>
      <c r="AK248" s="135">
        <v>26482649.370276272</v>
      </c>
      <c r="AL248" s="135">
        <v>8433421.6836700626</v>
      </c>
      <c r="AM248" s="135">
        <v>76881533.204378083</v>
      </c>
      <c r="AN248" s="135">
        <v>12275209.064065637</v>
      </c>
      <c r="AO248" s="135">
        <v>58011524.936800882</v>
      </c>
      <c r="AP248" s="135">
        <v>10850679.318795525</v>
      </c>
      <c r="AQ248" s="135">
        <v>30140317.853197295</v>
      </c>
      <c r="AR248" s="135">
        <v>3617490.5946816918</v>
      </c>
      <c r="AS248" s="135">
        <v>5382708.8683287045</v>
      </c>
      <c r="AT248" s="135">
        <v>4520367.7314874474</v>
      </c>
      <c r="AU248" s="135">
        <v>48786880.434476584</v>
      </c>
      <c r="AV248" s="135">
        <v>8165375.6637581456</v>
      </c>
      <c r="AW248" s="135">
        <v>750323895.0544548</v>
      </c>
      <c r="AX248" s="135">
        <v>14839667.533885829</v>
      </c>
      <c r="AY248" s="135">
        <v>22701376.723256983</v>
      </c>
      <c r="AZ248" s="135">
        <v>4904998.559434888</v>
      </c>
      <c r="BA248" s="135">
        <v>21599837.936987817</v>
      </c>
      <c r="BB248" s="135">
        <v>148828077.12186965</v>
      </c>
      <c r="BC248" s="135">
        <v>105427890.02962618</v>
      </c>
    </row>
    <row r="249" spans="1:55">
      <c r="B249" s="2"/>
    </row>
    <row r="253" spans="1:55">
      <c r="A253" s="68"/>
      <c r="B253" s="68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</row>
    <row r="254" spans="1:5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6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</row>
    <row r="255" spans="1: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6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</row>
    <row r="256" spans="1:55">
      <c r="A256" s="9" t="s">
        <v>187</v>
      </c>
      <c r="B256" s="2"/>
      <c r="C256" s="39">
        <v>984228854.97777128</v>
      </c>
      <c r="D256" s="39">
        <v>36834041.206572697</v>
      </c>
      <c r="E256" s="39">
        <v>2096030.0562116457</v>
      </c>
      <c r="F256" s="39">
        <v>33974368.057212345</v>
      </c>
      <c r="G256" s="39">
        <v>61448092.023255117</v>
      </c>
      <c r="H256" s="39">
        <v>36593769.623975836</v>
      </c>
      <c r="I256" s="39">
        <v>6377182.465578014</v>
      </c>
      <c r="J256" s="39">
        <v>1557526.4690816519</v>
      </c>
      <c r="K256" s="39">
        <v>8192480.1039891895</v>
      </c>
      <c r="L256" s="39">
        <v>149265368.64981103</v>
      </c>
      <c r="M256" s="39">
        <v>47502147.939464524</v>
      </c>
      <c r="N256" s="39">
        <v>78519715.31175667</v>
      </c>
      <c r="O256" s="39">
        <v>14033398.809244961</v>
      </c>
      <c r="P256" s="39">
        <v>21109940.488920726</v>
      </c>
      <c r="Q256" s="39">
        <v>23148724.070017498</v>
      </c>
      <c r="R256" s="39">
        <v>18131679.560472969</v>
      </c>
      <c r="S256" s="39">
        <v>3111197.7505599647</v>
      </c>
      <c r="T256" s="39">
        <v>40770470.511349931</v>
      </c>
      <c r="U256" s="39">
        <v>8966713.797145389</v>
      </c>
      <c r="V256" s="39">
        <v>24107812.679125935</v>
      </c>
      <c r="W256" s="39">
        <v>1970913.2588881387</v>
      </c>
      <c r="X256" s="39">
        <v>964230.50104393659</v>
      </c>
      <c r="Y256" s="39">
        <v>2211246.8888147227</v>
      </c>
      <c r="Z256" s="39">
        <v>2044447743.5934033</v>
      </c>
      <c r="AA256" s="39">
        <v>353111222.82737195</v>
      </c>
      <c r="AB256" s="39">
        <v>29390636.173527025</v>
      </c>
      <c r="AC256" s="39">
        <v>19540945.683279403</v>
      </c>
      <c r="AD256" s="39">
        <v>7651016.8017760068</v>
      </c>
      <c r="AE256" s="39">
        <v>14092097.781860877</v>
      </c>
      <c r="AF256" s="39">
        <v>123691236.60155749</v>
      </c>
      <c r="AG256" s="39">
        <v>37018206.418655016</v>
      </c>
      <c r="AH256" s="39">
        <v>39481213.240982369</v>
      </c>
      <c r="AI256" s="39">
        <v>56453905.15627946</v>
      </c>
      <c r="AJ256" s="39">
        <v>9795355.2373714894</v>
      </c>
      <c r="AK256" s="39">
        <v>25380955.429957289</v>
      </c>
      <c r="AL256" s="39">
        <v>5797355.3223909363</v>
      </c>
      <c r="AM256" s="39">
        <v>72430887.320313871</v>
      </c>
      <c r="AN256" s="39">
        <v>9225368.375576891</v>
      </c>
      <c r="AO256" s="39">
        <v>48381087.945368603</v>
      </c>
      <c r="AP256" s="39">
        <v>7923902.1530946894</v>
      </c>
      <c r="AQ256" s="39">
        <v>34082087.140153483</v>
      </c>
      <c r="AR256" s="39">
        <v>3417570.0010877112</v>
      </c>
      <c r="AS256" s="39">
        <v>4661274.7265274301</v>
      </c>
      <c r="AT256" s="39">
        <v>2797075.5766940322</v>
      </c>
      <c r="AU256" s="39">
        <v>49513976.918056563</v>
      </c>
      <c r="AV256" s="39">
        <v>6970599.0263084695</v>
      </c>
      <c r="AW256" s="39">
        <v>1296183677.4416957</v>
      </c>
      <c r="AX256" s="39">
        <v>9659178.2118080501</v>
      </c>
      <c r="AY256" s="39">
        <v>15991824.780179184</v>
      </c>
      <c r="AZ256" s="39">
        <v>4127855.8838997353</v>
      </c>
      <c r="BA256" s="39">
        <v>19212999.969754972</v>
      </c>
      <c r="BB256" s="39">
        <v>135866231.31714675</v>
      </c>
      <c r="BC256" s="39">
        <v>90382654.89148964</v>
      </c>
    </row>
    <row r="257" spans="1:55">
      <c r="A257" s="9" t="s">
        <v>202</v>
      </c>
      <c r="B257" s="2"/>
      <c r="C257" s="39">
        <v>1097924280.6130466</v>
      </c>
      <c r="D257" s="39">
        <v>19896376.23256084</v>
      </c>
      <c r="E257" s="39">
        <v>2116273.6793962568</v>
      </c>
      <c r="F257" s="39">
        <v>37817047.251125723</v>
      </c>
      <c r="G257" s="39">
        <v>68773779.38362135</v>
      </c>
      <c r="H257" s="39">
        <v>32397544.012092218</v>
      </c>
      <c r="I257" s="39">
        <v>7470778.7007617028</v>
      </c>
      <c r="J257" s="39">
        <v>3115512.4321324727</v>
      </c>
      <c r="K257" s="39">
        <v>11446643.367835976</v>
      </c>
      <c r="L257" s="39">
        <v>154312643.75502524</v>
      </c>
      <c r="M257" s="39">
        <v>63245435.426965117</v>
      </c>
      <c r="N257" s="39">
        <v>105096786.86148672</v>
      </c>
      <c r="O257" s="39">
        <v>16775708.793809853</v>
      </c>
      <c r="P257" s="39">
        <v>22675414.993752886</v>
      </c>
      <c r="Q257" s="39">
        <v>32925118.949906398</v>
      </c>
      <c r="R257" s="39">
        <v>18339839.531612121</v>
      </c>
      <c r="S257" s="39">
        <v>3618004.9986442355</v>
      </c>
      <c r="T257" s="39">
        <v>44165105.442160763</v>
      </c>
      <c r="U257" s="39">
        <v>13777337.038545663</v>
      </c>
      <c r="V257" s="39">
        <v>34590846.227121912</v>
      </c>
      <c r="W257" s="39">
        <v>2656615.9460486835</v>
      </c>
      <c r="X257" s="39">
        <v>1154409.6444933303</v>
      </c>
      <c r="Y257" s="39">
        <v>4436804.4617942143</v>
      </c>
      <c r="Z257" s="39">
        <v>1687144924.0995245</v>
      </c>
      <c r="AA257" s="39">
        <v>284513924.62375039</v>
      </c>
      <c r="AB257" s="39">
        <v>27872184.279487617</v>
      </c>
      <c r="AC257" s="39">
        <v>23366882.942454562</v>
      </c>
      <c r="AD257" s="39">
        <v>9958984.8161391709</v>
      </c>
      <c r="AE257" s="39">
        <v>16180261.119751267</v>
      </c>
      <c r="AF257" s="39">
        <v>134003341.64973712</v>
      </c>
      <c r="AG257" s="39">
        <v>51107640.737164028</v>
      </c>
      <c r="AH257" s="39">
        <v>44662913.029754296</v>
      </c>
      <c r="AI257" s="39">
        <v>64423228.492396347</v>
      </c>
      <c r="AJ257" s="39">
        <v>11247388.272570673</v>
      </c>
      <c r="AK257" s="39">
        <v>26482649.370276272</v>
      </c>
      <c r="AL257" s="39">
        <v>8433421.6836700626</v>
      </c>
      <c r="AM257" s="39">
        <v>76881533.204378083</v>
      </c>
      <c r="AN257" s="39">
        <v>12275209.064065637</v>
      </c>
      <c r="AO257" s="39">
        <v>58011524.936800882</v>
      </c>
      <c r="AP257" s="39">
        <v>10850679.318795525</v>
      </c>
      <c r="AQ257" s="39">
        <v>30140317.853197295</v>
      </c>
      <c r="AR257" s="39">
        <v>3617490.5946816918</v>
      </c>
      <c r="AS257" s="39">
        <v>5382708.8683287045</v>
      </c>
      <c r="AT257" s="39">
        <v>4520367.7314874474</v>
      </c>
      <c r="AU257" s="39">
        <v>48786880.434476584</v>
      </c>
      <c r="AV257" s="39">
        <v>8165375.6637581456</v>
      </c>
      <c r="AW257" s="39">
        <v>750323895.0544548</v>
      </c>
      <c r="AX257" s="39">
        <v>14839667.533885829</v>
      </c>
      <c r="AY257" s="39">
        <v>22701376.723256983</v>
      </c>
      <c r="AZ257" s="39">
        <v>4904998.559434888</v>
      </c>
      <c r="BA257" s="39">
        <v>21599837.936987817</v>
      </c>
      <c r="BB257" s="39">
        <v>148828077.12186965</v>
      </c>
      <c r="BC257" s="39">
        <v>105427890.02962618</v>
      </c>
    </row>
    <row r="258" spans="1:55">
      <c r="A258" t="s">
        <v>244</v>
      </c>
      <c r="C258" s="17">
        <v>-113695425.63527536</v>
      </c>
      <c r="D258" s="17">
        <v>16937664.974011857</v>
      </c>
      <c r="E258" s="17">
        <v>-20243.62318461109</v>
      </c>
      <c r="F258" s="17">
        <v>-3842679.1939133778</v>
      </c>
      <c r="G258" s="17">
        <v>-7325687.3603662327</v>
      </c>
      <c r="H258" s="17">
        <v>4196225.6118836179</v>
      </c>
      <c r="I258" s="17">
        <v>-1093596.2351836888</v>
      </c>
      <c r="J258" s="17">
        <v>-1557985.9630508209</v>
      </c>
      <c r="K258" s="17">
        <v>-3254163.2638467867</v>
      </c>
      <c r="L258" s="17">
        <v>-5047275.1052142084</v>
      </c>
      <c r="M258" s="17">
        <v>-15743287.487500593</v>
      </c>
      <c r="N258" s="17">
        <v>-26577071.549730048</v>
      </c>
      <c r="O258" s="17">
        <v>-2742309.9845648929</v>
      </c>
      <c r="P258" s="17">
        <v>-1565474.5048321597</v>
      </c>
      <c r="Q258" s="17">
        <v>-9776394.8798888996</v>
      </c>
      <c r="R258" s="17">
        <v>-208159.9711391516</v>
      </c>
      <c r="S258" s="17">
        <v>-506807.24808427086</v>
      </c>
      <c r="T258" s="17">
        <v>-3394634.9308108315</v>
      </c>
      <c r="U258" s="17">
        <v>-4810623.2414002735</v>
      </c>
      <c r="V258" s="17">
        <v>-10483033.547995977</v>
      </c>
      <c r="W258" s="17">
        <v>-685702.6871605448</v>
      </c>
      <c r="X258" s="17">
        <v>-190179.14344939368</v>
      </c>
      <c r="Y258" s="17">
        <v>-2225557.5729794917</v>
      </c>
      <c r="Z258" s="17">
        <v>357302819.49387884</v>
      </c>
      <c r="AA258" s="17">
        <v>68597298.203621566</v>
      </c>
      <c r="AB258" s="17">
        <v>1518451.8940394074</v>
      </c>
      <c r="AC258" s="17">
        <v>-3825937.259175159</v>
      </c>
      <c r="AD258" s="17">
        <v>-2307968.0143631641</v>
      </c>
      <c r="AE258" s="17">
        <v>-2088163.3378903903</v>
      </c>
      <c r="AF258" s="17">
        <v>-10312105.048179626</v>
      </c>
      <c r="AG258" s="17">
        <v>-14089434.318509012</v>
      </c>
      <c r="AH258" s="17">
        <v>-5181699.7887719274</v>
      </c>
      <c r="AI258" s="17">
        <v>-7969323.3361168876</v>
      </c>
      <c r="AJ258" s="17">
        <v>-1452033.035199184</v>
      </c>
      <c r="AK258" s="17">
        <v>-1101693.940318983</v>
      </c>
      <c r="AL258" s="17">
        <v>-2636066.3612791263</v>
      </c>
      <c r="AM258" s="17">
        <v>-4450645.8840642124</v>
      </c>
      <c r="AN258" s="17">
        <v>-3049840.6884887461</v>
      </c>
      <c r="AO258" s="17">
        <v>-9630436.9914322793</v>
      </c>
      <c r="AP258" s="17">
        <v>-2926777.1657008352</v>
      </c>
      <c r="AQ258" s="17">
        <v>3941769.2869561873</v>
      </c>
      <c r="AR258" s="17">
        <v>-199920.59359398065</v>
      </c>
      <c r="AS258" s="17">
        <v>-721434.14180127438</v>
      </c>
      <c r="AT258" s="17">
        <v>-1723292.1547934152</v>
      </c>
      <c r="AU258" s="17">
        <v>727096.48357997835</v>
      </c>
      <c r="AV258" s="17">
        <v>-1194776.6374496762</v>
      </c>
      <c r="AW258" s="17">
        <v>545859782.38724089</v>
      </c>
      <c r="AX258" s="17">
        <v>-5180489.3220777791</v>
      </c>
      <c r="AY258" s="17">
        <v>-6709551.9430777989</v>
      </c>
      <c r="AZ258" s="17">
        <v>-777142.67553515267</v>
      </c>
      <c r="BA258" s="17">
        <v>-2386837.9672328457</v>
      </c>
      <c r="BB258" s="17">
        <v>-12961845.804722905</v>
      </c>
      <c r="BC258" s="17">
        <v>-15045235.138136536</v>
      </c>
    </row>
    <row r="259" spans="1:55">
      <c r="A259" t="s">
        <v>245</v>
      </c>
      <c r="C259" s="40">
        <v>-0.10355488774853525</v>
      </c>
      <c r="D259" s="40">
        <v>0.85129396308323779</v>
      </c>
      <c r="E259" s="40">
        <v>-9.5656924629834786E-3</v>
      </c>
      <c r="F259" s="40">
        <v>-0.10161235403694799</v>
      </c>
      <c r="G259" s="40">
        <v>-0.10651860965068416</v>
      </c>
      <c r="H259" s="40">
        <v>0.12952295428065158</v>
      </c>
      <c r="I259" s="40">
        <v>-0.14638316552894123</v>
      </c>
      <c r="J259" s="40">
        <v>-0.50007374292017426</v>
      </c>
      <c r="K259" s="40">
        <v>-0.28428973973197141</v>
      </c>
      <c r="L259" s="40">
        <v>-3.2708111159231189E-2</v>
      </c>
      <c r="M259" s="40">
        <v>-0.24892369514446155</v>
      </c>
      <c r="N259" s="40">
        <v>-0.25288186578679656</v>
      </c>
      <c r="O259" s="40">
        <v>-0.16346909798391293</v>
      </c>
      <c r="P259" s="40">
        <v>-6.9038405923924684E-2</v>
      </c>
      <c r="Q259" s="40">
        <v>-0.2969281567293075</v>
      </c>
      <c r="R259" s="40">
        <v>-1.1350152261711408E-2</v>
      </c>
      <c r="S259" s="40">
        <v>-0.14007920062967996</v>
      </c>
      <c r="T259" s="40">
        <v>-7.6862375778916511E-2</v>
      </c>
      <c r="U259" s="40">
        <v>-0.3491693081138475</v>
      </c>
      <c r="V259" s="40">
        <v>-0.30305802521178171</v>
      </c>
      <c r="W259" s="40">
        <v>-0.25811133452707924</v>
      </c>
      <c r="X259" s="40">
        <v>-0.16474147141490939</v>
      </c>
      <c r="Y259" s="40">
        <v>-0.5016127242352012</v>
      </c>
      <c r="Z259" s="40">
        <v>0.21177956581565224</v>
      </c>
      <c r="AA259" s="40">
        <v>0.24110348305214466</v>
      </c>
      <c r="AB259" s="40">
        <v>5.4479113614246004E-2</v>
      </c>
      <c r="AC259" s="40">
        <v>-0.16373331730198096</v>
      </c>
      <c r="AD259" s="40">
        <v>-0.2317473173192266</v>
      </c>
      <c r="AE259" s="40">
        <v>-0.12905621994822855</v>
      </c>
      <c r="AF259" s="40">
        <v>-7.6954088765441298E-2</v>
      </c>
      <c r="AG259" s="40">
        <v>-0.27568156376006564</v>
      </c>
      <c r="AH259" s="40">
        <v>-0.11601795398611583</v>
      </c>
      <c r="AI259" s="40">
        <v>-0.1237026383590428</v>
      </c>
      <c r="AJ259" s="40">
        <v>-0.12909957405314249</v>
      </c>
      <c r="AK259" s="40">
        <v>-4.1600593842227425E-2</v>
      </c>
      <c r="AL259" s="40">
        <v>-0.31257376426266414</v>
      </c>
      <c r="AM259" s="40">
        <v>-5.7889660866060441E-2</v>
      </c>
      <c r="AN259" s="40">
        <v>-0.24845529494213087</v>
      </c>
      <c r="AO259" s="40">
        <v>-0.1660090301353723</v>
      </c>
      <c r="AP259" s="40">
        <v>-0.26973215959217206</v>
      </c>
      <c r="AQ259" s="40">
        <v>0.1307806143968068</v>
      </c>
      <c r="AR259" s="40">
        <v>-5.5264993332089632E-2</v>
      </c>
      <c r="AS259" s="40">
        <v>-0.13402808129678298</v>
      </c>
      <c r="AT259" s="40">
        <v>-0.3812283108715932</v>
      </c>
      <c r="AU259" s="40">
        <v>1.4903524822754515E-2</v>
      </c>
      <c r="AV259" s="40">
        <v>-0.14632231101781001</v>
      </c>
      <c r="AW259" s="40">
        <v>0.72749886547012488</v>
      </c>
      <c r="AX259" s="40">
        <v>-0.34909739792002242</v>
      </c>
      <c r="AY259" s="40">
        <v>-0.29555705034417729</v>
      </c>
      <c r="AZ259" s="40">
        <v>-0.15843892023990491</v>
      </c>
      <c r="BA259" s="40">
        <v>-0.11050258683402417</v>
      </c>
      <c r="BB259" s="40">
        <f>BB258/BB257</f>
        <v>-8.7092745235893512E-2</v>
      </c>
      <c r="BC259" s="40">
        <v>-0.14270640467061127</v>
      </c>
    </row>
    <row r="260" spans="1:55" ht="13.5" thickBot="1">
      <c r="B260" s="2"/>
    </row>
    <row r="261" spans="1:55" ht="13.5" thickBot="1">
      <c r="A261" s="125" t="s">
        <v>246</v>
      </c>
      <c r="B261" s="126"/>
      <c r="C261" s="41">
        <v>-0.10931821229371563</v>
      </c>
      <c r="D261" s="41">
        <v>0.61588483410087513</v>
      </c>
      <c r="E261" s="41">
        <v>-9.6117375699573213E-3</v>
      </c>
      <c r="F261" s="41">
        <v>-0.10715362680666801</v>
      </c>
      <c r="G261" s="41">
        <v>-0.11262977241229731</v>
      </c>
      <c r="H261" s="41">
        <v>0.12179537923438512</v>
      </c>
      <c r="I261" s="41">
        <v>-0.15827285745633377</v>
      </c>
      <c r="J261" s="41">
        <v>-0.6932946772773998</v>
      </c>
      <c r="K261" s="41">
        <v>-0.33447985835036476</v>
      </c>
      <c r="L261" s="41">
        <v>-3.3254979189313305E-2</v>
      </c>
      <c r="M261" s="41">
        <v>-0.28624802804443511</v>
      </c>
      <c r="N261" s="41">
        <v>-0.29153196148917426</v>
      </c>
      <c r="O261" s="41">
        <v>-0.17849181719804458</v>
      </c>
      <c r="P261" s="41">
        <v>-7.1537254891013521E-2</v>
      </c>
      <c r="Q261" s="41">
        <v>-0.35229619712890947</v>
      </c>
      <c r="R261" s="41">
        <v>-1.1415056825032089E-2</v>
      </c>
      <c r="S261" s="41">
        <v>-0.15091498773091569</v>
      </c>
      <c r="T261" s="41">
        <v>-7.9976950262761914E-2</v>
      </c>
      <c r="U261" s="41">
        <v>-0.42950574450625117</v>
      </c>
      <c r="V261" s="41">
        <v>-0.36105312163224962</v>
      </c>
      <c r="W261" s="41">
        <v>-0.29855609360531554</v>
      </c>
      <c r="X261" s="41">
        <v>-0.18001398698017204</v>
      </c>
      <c r="Y261" s="41">
        <v>-0.69637784200173058</v>
      </c>
      <c r="Z261" s="41">
        <v>0.19208999471588059</v>
      </c>
      <c r="AA261" s="41">
        <v>0.21600088957285107</v>
      </c>
      <c r="AB261" s="41">
        <v>5.3046913831330311E-2</v>
      </c>
      <c r="AC261" s="41">
        <v>-0.17880771832401424</v>
      </c>
      <c r="AD261" s="41">
        <v>-0.26363658604041446</v>
      </c>
      <c r="AE261" s="41">
        <v>-0.13817785065168406</v>
      </c>
      <c r="AF261" s="41">
        <v>-8.007630440046154E-2</v>
      </c>
      <c r="AG261" s="41">
        <v>-0.32252415423218689</v>
      </c>
      <c r="AH261" s="41">
        <v>-0.12331852648978825</v>
      </c>
      <c r="AI261" s="41">
        <v>-0.13204979171916195</v>
      </c>
      <c r="AJ261" s="41">
        <v>-0.13822763019542683</v>
      </c>
      <c r="AK261" s="41">
        <v>-4.249067123949498E-2</v>
      </c>
      <c r="AL261" s="41">
        <v>-0.37480074867073315</v>
      </c>
      <c r="AM261" s="41">
        <v>-5.9632878426712214E-2</v>
      </c>
      <c r="AN261" s="41">
        <v>-0.28562458379014616</v>
      </c>
      <c r="AO261" s="41">
        <v>-0.18153270418245446</v>
      </c>
      <c r="AP261" s="41">
        <v>-0.31434390746450092</v>
      </c>
      <c r="AQ261" s="41">
        <v>0.12290820342611918</v>
      </c>
      <c r="AR261" s="41">
        <v>-5.6850807036808837E-2</v>
      </c>
      <c r="AS261" s="41">
        <v>-0.14390279738515349</v>
      </c>
      <c r="AT261" s="41">
        <v>-0.48001891257676488</v>
      </c>
      <c r="AU261" s="41">
        <v>1.4793558540556907E-2</v>
      </c>
      <c r="AV261" s="41">
        <v>-0.15820156980171876</v>
      </c>
      <c r="AW261" s="41">
        <v>0.54667461991280064</v>
      </c>
      <c r="AX261" s="41">
        <v>-0.42939526074704859</v>
      </c>
      <c r="AY261" s="41">
        <v>-0.35034793082902005</v>
      </c>
      <c r="AZ261" s="41">
        <v>-0.17249668360025563</v>
      </c>
      <c r="BA261" s="41">
        <v>-0.1170986800693733</v>
      </c>
      <c r="BB261" s="41">
        <v>-9.112098649985205E-2</v>
      </c>
      <c r="BC261" s="41">
        <v>-0.1539748340714093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D2EB-398C-416B-9EAF-873BFE566739}">
  <dimension ref="A1:DZ1268"/>
  <sheetViews>
    <sheetView topLeftCell="C1" zoomScaleNormal="100" workbookViewId="0">
      <pane ySplit="5" topLeftCell="A47" activePane="bottomLeft" state="frozen"/>
      <selection activeCell="O32" sqref="O32"/>
      <selection pane="bottomLeft" activeCell="C3" sqref="C3"/>
    </sheetView>
  </sheetViews>
  <sheetFormatPr defaultColWidth="9.140625" defaultRowHeight="12.75" outlineLevelRow="1"/>
  <cols>
    <col min="1" max="1" width="9.85546875" style="2" hidden="1" customWidth="1"/>
    <col min="2" max="2" width="9.140625" style="68" hidden="1" customWidth="1"/>
    <col min="3" max="3" width="16.140625" style="68" customWidth="1"/>
    <col min="4" max="4" width="15.85546875" customWidth="1"/>
    <col min="5" max="5" width="18.140625" style="68" customWidth="1"/>
    <col min="6" max="6" width="14.42578125" style="68" customWidth="1"/>
    <col min="7" max="7" width="17.140625" style="68" customWidth="1"/>
    <col min="8" max="9" width="14.42578125" style="68" customWidth="1"/>
    <col min="10" max="10" width="17.140625" style="68" customWidth="1"/>
    <col min="11" max="11" width="21.42578125" style="68" customWidth="1"/>
    <col min="12" max="12" width="21" style="68" customWidth="1"/>
    <col min="13" max="13" width="19.42578125" style="68" customWidth="1"/>
    <col min="14" max="14" width="14.42578125" style="68" customWidth="1"/>
    <col min="15" max="15" width="16.42578125" style="68" customWidth="1"/>
    <col min="16" max="16" width="15.42578125" style="68" customWidth="1"/>
    <col min="17" max="17" width="19.42578125" style="68" customWidth="1"/>
    <col min="18" max="18" width="18.85546875" style="68" customWidth="1"/>
    <col min="19" max="19" width="14.42578125" style="68" customWidth="1"/>
    <col min="20" max="20" width="18.42578125" style="68" customWidth="1"/>
    <col min="21" max="21" width="14.42578125" style="68" customWidth="1"/>
    <col min="22" max="22" width="17.42578125" style="68" customWidth="1"/>
    <col min="23" max="23" width="16.5703125" style="68" customWidth="1"/>
    <col min="24" max="24" width="18.5703125" style="68" customWidth="1"/>
    <col min="25" max="25" width="16.5703125" style="68" customWidth="1"/>
    <col min="26" max="27" width="13.42578125" style="68" customWidth="1"/>
    <col min="28" max="28" width="19.140625" style="68" customWidth="1"/>
    <col min="29" max="29" width="15.85546875" style="68" customWidth="1"/>
    <col min="30" max="30" width="17.42578125" style="68" customWidth="1"/>
    <col min="31" max="31" width="18" style="68" customWidth="1"/>
    <col min="32" max="32" width="17.42578125" style="68" customWidth="1"/>
    <col min="33" max="33" width="13.42578125" style="68" customWidth="1"/>
    <col min="34" max="34" width="17.42578125" style="68" customWidth="1"/>
    <col min="35" max="35" width="18.140625" style="68" customWidth="1"/>
    <col min="36" max="36" width="21.42578125" style="68" customWidth="1"/>
    <col min="37" max="37" width="18.42578125" style="68" customWidth="1"/>
    <col min="38" max="38" width="18" style="68" customWidth="1"/>
    <col min="39" max="42" width="13.42578125" style="68" customWidth="1"/>
    <col min="43" max="43" width="14.85546875" style="68" customWidth="1"/>
    <col min="44" max="44" width="15.85546875" style="68" customWidth="1"/>
    <col min="45" max="45" width="16.42578125" style="68" customWidth="1"/>
    <col min="46" max="46" width="16.140625" style="68" customWidth="1"/>
    <col min="47" max="50" width="13.42578125" style="68" customWidth="1"/>
    <col min="51" max="51" width="15.42578125" style="68" customWidth="1"/>
    <col min="52" max="53" width="14.5703125" style="68" customWidth="1"/>
    <col min="54" max="54" width="16.140625" style="68" customWidth="1"/>
    <col min="55" max="57" width="13.42578125" style="68" customWidth="1"/>
    <col min="58" max="58" width="13.42578125" customWidth="1"/>
    <col min="59" max="59" width="17.140625" customWidth="1"/>
    <col min="60" max="63" width="13.42578125" customWidth="1"/>
    <col min="64" max="129" width="9.140625" customWidth="1"/>
    <col min="130" max="130" width="9.140625" style="47" customWidth="1"/>
  </cols>
  <sheetData>
    <row r="1" spans="1:130" ht="13.5" thickBot="1">
      <c r="B1" s="74"/>
      <c r="C1" s="208"/>
      <c r="D1" s="209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3"/>
      <c r="BG1" s="3"/>
      <c r="BH1" s="3"/>
      <c r="BI1" s="3"/>
      <c r="BJ1" s="3"/>
      <c r="BK1" s="3"/>
    </row>
    <row r="2" spans="1:130" ht="13.5" thickTop="1">
      <c r="D2" s="157"/>
      <c r="E2" s="157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</row>
    <row r="3" spans="1:130" s="106" customFormat="1" ht="75.75" customHeight="1">
      <c r="A3" s="4"/>
      <c r="B3" s="106">
        <v>1</v>
      </c>
      <c r="C3" s="106" t="s">
        <v>124</v>
      </c>
      <c r="D3" s="159" t="s">
        <v>125</v>
      </c>
      <c r="E3" s="159" t="s">
        <v>126</v>
      </c>
      <c r="F3" s="159" t="s">
        <v>127</v>
      </c>
      <c r="G3" s="159" t="s">
        <v>128</v>
      </c>
      <c r="H3" s="159" t="s">
        <v>129</v>
      </c>
      <c r="I3" s="159" t="s">
        <v>130</v>
      </c>
      <c r="J3" s="159" t="s">
        <v>131</v>
      </c>
      <c r="K3" s="159" t="s">
        <v>264</v>
      </c>
      <c r="L3" s="159" t="s">
        <v>132</v>
      </c>
      <c r="M3" s="159" t="s">
        <v>133</v>
      </c>
      <c r="N3" s="159" t="s">
        <v>134</v>
      </c>
      <c r="O3" s="159" t="s">
        <v>135</v>
      </c>
      <c r="P3" s="159" t="s">
        <v>136</v>
      </c>
      <c r="Q3" s="159" t="s">
        <v>137</v>
      </c>
      <c r="R3" s="159" t="s">
        <v>138</v>
      </c>
      <c r="S3" s="159" t="s">
        <v>139</v>
      </c>
      <c r="T3" s="159" t="s">
        <v>140</v>
      </c>
      <c r="U3" s="159" t="s">
        <v>141</v>
      </c>
      <c r="V3" s="159" t="s">
        <v>142</v>
      </c>
      <c r="W3" s="159" t="s">
        <v>143</v>
      </c>
      <c r="X3" s="159" t="s">
        <v>144</v>
      </c>
      <c r="Y3" s="159" t="s">
        <v>145</v>
      </c>
      <c r="Z3" s="159" t="s">
        <v>146</v>
      </c>
      <c r="AA3" s="159" t="s">
        <v>147</v>
      </c>
      <c r="AB3" s="159" t="s">
        <v>148</v>
      </c>
      <c r="AC3" s="159" t="s">
        <v>2</v>
      </c>
      <c r="AD3" s="159" t="s">
        <v>149</v>
      </c>
      <c r="AE3" s="159" t="s">
        <v>150</v>
      </c>
      <c r="AF3" s="159" t="s">
        <v>151</v>
      </c>
      <c r="AG3" s="159" t="s">
        <v>152</v>
      </c>
      <c r="AH3" s="159" t="s">
        <v>153</v>
      </c>
      <c r="AI3" s="159" t="s">
        <v>154</v>
      </c>
      <c r="AJ3" s="159" t="s">
        <v>155</v>
      </c>
      <c r="AK3" s="159" t="s">
        <v>156</v>
      </c>
      <c r="AL3" s="159" t="s">
        <v>157</v>
      </c>
      <c r="AM3" s="159" t="s">
        <v>158</v>
      </c>
      <c r="AN3" s="159" t="s">
        <v>159</v>
      </c>
      <c r="AO3" s="159" t="s">
        <v>160</v>
      </c>
      <c r="AP3" s="159" t="s">
        <v>161</v>
      </c>
      <c r="AQ3" s="159" t="s">
        <v>162</v>
      </c>
      <c r="AR3" s="159" t="s">
        <v>163</v>
      </c>
      <c r="AS3" s="159" t="s">
        <v>164</v>
      </c>
      <c r="AT3" s="159" t="s">
        <v>165</v>
      </c>
      <c r="AU3" s="159" t="s">
        <v>166</v>
      </c>
      <c r="AV3" s="159" t="s">
        <v>167</v>
      </c>
      <c r="AW3" s="159" t="s">
        <v>168</v>
      </c>
      <c r="AX3" s="159" t="s">
        <v>169</v>
      </c>
      <c r="AY3" s="159" t="s">
        <v>170</v>
      </c>
      <c r="AZ3" s="159" t="s">
        <v>171</v>
      </c>
      <c r="BA3" s="159" t="s">
        <v>172</v>
      </c>
      <c r="BB3" s="159" t="s">
        <v>173</v>
      </c>
      <c r="BC3" s="159" t="s">
        <v>174</v>
      </c>
      <c r="BD3" s="159" t="s">
        <v>175</v>
      </c>
      <c r="BE3" s="159" t="s">
        <v>176</v>
      </c>
      <c r="BF3" s="154"/>
      <c r="BG3" s="154"/>
      <c r="BH3" s="154"/>
      <c r="BI3" s="154"/>
      <c r="DZ3" s="129"/>
    </row>
    <row r="4" spans="1:130" s="151" customFormat="1" ht="101.25" customHeight="1">
      <c r="A4" s="153"/>
      <c r="B4" s="173">
        <v>2</v>
      </c>
      <c r="D4" s="162"/>
      <c r="E4" s="155"/>
      <c r="F4" s="155"/>
      <c r="G4" s="155"/>
      <c r="H4" s="155"/>
      <c r="I4" s="155"/>
      <c r="J4" s="155"/>
      <c r="K4" s="155"/>
      <c r="L4" s="160"/>
      <c r="M4" s="155"/>
      <c r="N4" s="155"/>
      <c r="O4" s="155"/>
      <c r="P4" s="155"/>
      <c r="Q4" s="160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</row>
    <row r="5" spans="1:130" ht="25.5">
      <c r="A5" s="163" t="s">
        <v>181</v>
      </c>
      <c r="B5" s="174">
        <v>3</v>
      </c>
      <c r="D5" s="161">
        <v>2023</v>
      </c>
      <c r="E5" s="161">
        <v>2023</v>
      </c>
      <c r="F5" s="161">
        <v>2023</v>
      </c>
      <c r="G5" s="161">
        <v>2023</v>
      </c>
      <c r="H5" s="161">
        <v>2023</v>
      </c>
      <c r="I5" s="161">
        <v>2023</v>
      </c>
      <c r="J5" s="161">
        <v>2023</v>
      </c>
      <c r="K5" s="161">
        <v>2023</v>
      </c>
      <c r="L5" s="161">
        <v>2023</v>
      </c>
      <c r="M5" s="161">
        <v>2023</v>
      </c>
      <c r="N5" s="161">
        <v>2023</v>
      </c>
      <c r="O5" s="161">
        <v>2023</v>
      </c>
      <c r="P5" s="161">
        <v>2023</v>
      </c>
      <c r="Q5" s="161">
        <v>2023</v>
      </c>
      <c r="R5" s="161">
        <v>2023</v>
      </c>
      <c r="S5" s="161">
        <v>2023</v>
      </c>
      <c r="T5" s="161">
        <v>2023</v>
      </c>
      <c r="U5" s="161">
        <v>2023</v>
      </c>
      <c r="V5" s="161">
        <v>2023</v>
      </c>
      <c r="W5" s="161">
        <v>2023</v>
      </c>
      <c r="X5" s="161">
        <v>2023</v>
      </c>
      <c r="Y5" s="161">
        <v>2023</v>
      </c>
      <c r="Z5" s="161">
        <v>2023</v>
      </c>
      <c r="AA5" s="161">
        <v>2023</v>
      </c>
      <c r="AB5" s="161">
        <v>2023</v>
      </c>
      <c r="AC5" s="161">
        <v>2023</v>
      </c>
      <c r="AD5" s="161">
        <v>2023</v>
      </c>
      <c r="AE5" s="161">
        <v>2023</v>
      </c>
      <c r="AF5" s="161">
        <v>2023</v>
      </c>
      <c r="AG5" s="161">
        <v>2023</v>
      </c>
      <c r="AH5" s="161">
        <v>2023</v>
      </c>
      <c r="AI5" s="161">
        <v>2023</v>
      </c>
      <c r="AJ5" s="161">
        <v>2023</v>
      </c>
      <c r="AK5" s="161">
        <v>2023</v>
      </c>
      <c r="AL5" s="161">
        <v>2023</v>
      </c>
      <c r="AM5" s="161">
        <v>2023</v>
      </c>
      <c r="AN5" s="161">
        <v>2023</v>
      </c>
      <c r="AO5" s="161">
        <v>2023</v>
      </c>
      <c r="AP5" s="161">
        <v>2023</v>
      </c>
      <c r="AQ5" s="161">
        <v>2023</v>
      </c>
      <c r="AR5" s="161">
        <v>2023</v>
      </c>
      <c r="AS5" s="161">
        <v>2023</v>
      </c>
      <c r="AT5" s="161">
        <v>2023</v>
      </c>
      <c r="AU5" s="161">
        <v>2023</v>
      </c>
      <c r="AV5" s="161">
        <v>2023</v>
      </c>
      <c r="AW5" s="161">
        <v>2023</v>
      </c>
      <c r="AX5" s="161">
        <v>2023</v>
      </c>
      <c r="AY5" s="161">
        <v>2023</v>
      </c>
      <c r="AZ5" s="161">
        <v>2023</v>
      </c>
      <c r="BA5" s="161">
        <v>2023</v>
      </c>
      <c r="BB5" s="161">
        <v>2023</v>
      </c>
      <c r="BC5" s="161">
        <v>2023</v>
      </c>
      <c r="BD5" s="161">
        <v>2023</v>
      </c>
      <c r="BE5" s="161">
        <v>2023</v>
      </c>
      <c r="BM5" s="17"/>
    </row>
    <row r="6" spans="1:130">
      <c r="B6" s="174">
        <v>4</v>
      </c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</row>
    <row r="7" spans="1:130">
      <c r="A7" s="38"/>
      <c r="B7" s="174">
        <v>5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6"/>
      <c r="BG7" s="6"/>
      <c r="BH7" s="6"/>
      <c r="BI7" s="6"/>
      <c r="BJ7" s="6"/>
      <c r="BK7" s="6"/>
      <c r="BL7" s="6"/>
      <c r="BM7" s="6"/>
      <c r="BN7" s="6"/>
    </row>
    <row r="8" spans="1:130" ht="25.5" customHeight="1">
      <c r="B8" s="174">
        <v>6</v>
      </c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</row>
    <row r="9" spans="1:130">
      <c r="B9" s="174">
        <v>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130" outlineLevel="1">
      <c r="A10" s="60"/>
      <c r="B10" s="174">
        <v>8</v>
      </c>
      <c r="D10" s="63">
        <v>10807886.199999999</v>
      </c>
      <c r="E10" s="63">
        <v>98655.8</v>
      </c>
      <c r="F10" s="63">
        <v>20450.41</v>
      </c>
      <c r="G10" s="63">
        <v>781117</v>
      </c>
      <c r="H10" s="63">
        <v>0</v>
      </c>
      <c r="I10" s="63">
        <v>89004.46</v>
      </c>
      <c r="J10" s="63">
        <v>137361.92000000001</v>
      </c>
      <c r="K10" s="63">
        <v>0</v>
      </c>
      <c r="L10" s="63">
        <v>0</v>
      </c>
      <c r="M10" s="63">
        <v>128172.22</v>
      </c>
      <c r="N10" s="63">
        <v>2588696.7200000002</v>
      </c>
      <c r="O10" s="63">
        <v>973291.54</v>
      </c>
      <c r="P10" s="63">
        <v>2697068.29</v>
      </c>
      <c r="Q10" s="63">
        <v>303036.23</v>
      </c>
      <c r="R10" s="63">
        <v>347643.57</v>
      </c>
      <c r="S10" s="63">
        <v>67188.429999999993</v>
      </c>
      <c r="T10" s="63">
        <v>243931.22</v>
      </c>
      <c r="U10" s="63">
        <v>171703.07</v>
      </c>
      <c r="V10" s="63">
        <v>1604934.49</v>
      </c>
      <c r="W10" s="63">
        <v>128226.41</v>
      </c>
      <c r="X10" s="63">
        <v>460826.07</v>
      </c>
      <c r="Y10" s="63">
        <v>0</v>
      </c>
      <c r="Z10" s="63">
        <v>0</v>
      </c>
      <c r="AA10" s="63">
        <v>0</v>
      </c>
      <c r="AB10" s="63">
        <v>5277402.0999999996</v>
      </c>
      <c r="AC10" s="63">
        <v>0</v>
      </c>
      <c r="AD10" s="63">
        <v>347419.24</v>
      </c>
      <c r="AE10" s="63">
        <v>261007.61</v>
      </c>
      <c r="AF10" s="63">
        <v>113412.57</v>
      </c>
      <c r="AG10" s="63">
        <v>0</v>
      </c>
      <c r="AH10" s="63">
        <v>2830544.61</v>
      </c>
      <c r="AI10" s="63">
        <v>0</v>
      </c>
      <c r="AJ10" s="63">
        <v>491183.86</v>
      </c>
      <c r="AK10" s="63">
        <v>822453.86</v>
      </c>
      <c r="AL10" s="63">
        <v>41550.44</v>
      </c>
      <c r="AM10" s="63">
        <v>375877.24</v>
      </c>
      <c r="AN10" s="63">
        <v>214487.05</v>
      </c>
      <c r="AO10" s="63">
        <v>3687015.17</v>
      </c>
      <c r="AP10" s="63">
        <v>530405.38</v>
      </c>
      <c r="AQ10" s="63">
        <v>203575.75</v>
      </c>
      <c r="AR10" s="63">
        <v>162397.81</v>
      </c>
      <c r="AS10" s="63">
        <v>611583.98</v>
      </c>
      <c r="AT10" s="63">
        <v>51984.27</v>
      </c>
      <c r="AU10" s="63">
        <v>161569.18</v>
      </c>
      <c r="AV10" s="63">
        <v>0</v>
      </c>
      <c r="AW10" s="63">
        <v>413644.27</v>
      </c>
      <c r="AX10" s="63">
        <v>104180.18</v>
      </c>
      <c r="AY10" s="63">
        <v>19131130.68</v>
      </c>
      <c r="AZ10" s="63">
        <v>0</v>
      </c>
      <c r="BA10" s="63">
        <v>264929.34000000003</v>
      </c>
      <c r="BB10" s="63">
        <v>111221.22</v>
      </c>
      <c r="BC10" s="63">
        <v>0</v>
      </c>
      <c r="BD10" s="63">
        <v>3338893.78</v>
      </c>
      <c r="BE10" s="63">
        <v>1779192.68</v>
      </c>
      <c r="BF10" s="60"/>
      <c r="BG10" s="60"/>
      <c r="BH10" s="60"/>
      <c r="BI10" s="60"/>
      <c r="BJ10" s="60"/>
      <c r="BK10" s="60"/>
      <c r="BL10" s="60"/>
      <c r="BM10" s="60"/>
      <c r="BN10" s="60"/>
    </row>
    <row r="11" spans="1:130" outlineLevel="1">
      <c r="A11" s="60"/>
      <c r="B11" s="174">
        <v>9</v>
      </c>
      <c r="D11" s="63">
        <v>13788991.300000001</v>
      </c>
      <c r="E11" s="63">
        <v>153247.91</v>
      </c>
      <c r="F11" s="63">
        <v>0</v>
      </c>
      <c r="G11" s="63">
        <v>224310</v>
      </c>
      <c r="H11" s="63">
        <v>1546336.446</v>
      </c>
      <c r="I11" s="63">
        <v>222744.45</v>
      </c>
      <c r="J11" s="63">
        <v>13507.73</v>
      </c>
      <c r="K11" s="63">
        <v>0</v>
      </c>
      <c r="L11" s="63">
        <v>0</v>
      </c>
      <c r="M11" s="63">
        <v>0</v>
      </c>
      <c r="N11" s="63">
        <v>1466186.12</v>
      </c>
      <c r="O11" s="63">
        <v>137330.64000000001</v>
      </c>
      <c r="P11" s="63">
        <v>649126.51</v>
      </c>
      <c r="Q11" s="63">
        <v>52641.760000000002</v>
      </c>
      <c r="R11" s="63">
        <v>24042.97</v>
      </c>
      <c r="S11" s="63">
        <v>32845.120000000003</v>
      </c>
      <c r="T11" s="63">
        <v>88599.28</v>
      </c>
      <c r="U11" s="63">
        <v>0</v>
      </c>
      <c r="V11" s="63">
        <v>673498.08</v>
      </c>
      <c r="W11" s="63">
        <v>125126.93</v>
      </c>
      <c r="X11" s="63">
        <v>0</v>
      </c>
      <c r="Y11" s="63">
        <v>0</v>
      </c>
      <c r="Z11" s="63">
        <v>10842</v>
      </c>
      <c r="AA11" s="63">
        <v>0</v>
      </c>
      <c r="AB11" s="63">
        <v>1093030.3</v>
      </c>
      <c r="AC11" s="63">
        <v>3197359.33</v>
      </c>
      <c r="AD11" s="63">
        <v>76795.53</v>
      </c>
      <c r="AE11" s="63">
        <v>745563.71</v>
      </c>
      <c r="AF11" s="63">
        <v>0</v>
      </c>
      <c r="AG11" s="63">
        <v>38658.11</v>
      </c>
      <c r="AH11" s="63">
        <v>3159908.26</v>
      </c>
      <c r="AI11" s="63">
        <v>483056.74</v>
      </c>
      <c r="AJ11" s="63">
        <v>9362.3700000000008</v>
      </c>
      <c r="AK11" s="63">
        <v>12111.3</v>
      </c>
      <c r="AL11" s="63">
        <v>76827.570000000007</v>
      </c>
      <c r="AM11" s="63">
        <v>253761.89</v>
      </c>
      <c r="AN11" s="63">
        <v>0</v>
      </c>
      <c r="AO11" s="63">
        <v>1767388.33</v>
      </c>
      <c r="AP11" s="63">
        <v>0</v>
      </c>
      <c r="AQ11" s="63">
        <v>0</v>
      </c>
      <c r="AR11" s="63">
        <v>13427.05</v>
      </c>
      <c r="AS11" s="63">
        <v>419688.56</v>
      </c>
      <c r="AT11" s="63">
        <v>0</v>
      </c>
      <c r="AU11" s="63">
        <v>0</v>
      </c>
      <c r="AV11" s="63">
        <v>0</v>
      </c>
      <c r="AW11" s="63">
        <v>1036590.03</v>
      </c>
      <c r="AX11" s="63">
        <v>0</v>
      </c>
      <c r="AY11" s="63">
        <v>6099527.54</v>
      </c>
      <c r="AZ11" s="63">
        <v>13847</v>
      </c>
      <c r="BA11" s="63">
        <v>438035.01</v>
      </c>
      <c r="BB11" s="63">
        <v>0</v>
      </c>
      <c r="BC11" s="63">
        <v>0</v>
      </c>
      <c r="BD11" s="63">
        <v>1705682.22</v>
      </c>
      <c r="BE11" s="63">
        <v>1378718.45</v>
      </c>
      <c r="BF11" s="60"/>
      <c r="BG11" s="60"/>
      <c r="BH11" s="60"/>
      <c r="BI11" s="60"/>
      <c r="BJ11" s="60"/>
      <c r="BK11" s="60"/>
      <c r="BL11" s="60"/>
      <c r="BM11" s="60"/>
      <c r="BN11" s="60"/>
    </row>
    <row r="12" spans="1:130" outlineLevel="1">
      <c r="A12" s="60"/>
      <c r="B12" s="174">
        <v>10</v>
      </c>
      <c r="D12" s="63">
        <v>0</v>
      </c>
      <c r="E12" s="63">
        <v>95262.33</v>
      </c>
      <c r="F12" s="63">
        <v>0</v>
      </c>
      <c r="G12" s="63">
        <v>9662</v>
      </c>
      <c r="H12" s="63">
        <v>113803.47</v>
      </c>
      <c r="I12" s="63">
        <v>190292.69</v>
      </c>
      <c r="J12" s="63">
        <v>63905.69</v>
      </c>
      <c r="K12" s="63">
        <v>0</v>
      </c>
      <c r="L12" s="63">
        <v>0</v>
      </c>
      <c r="M12" s="63">
        <v>0</v>
      </c>
      <c r="N12" s="63">
        <v>554259.77</v>
      </c>
      <c r="O12" s="63">
        <v>0</v>
      </c>
      <c r="P12" s="63">
        <v>0</v>
      </c>
      <c r="Q12" s="63">
        <v>36862.910000000003</v>
      </c>
      <c r="R12" s="63">
        <v>0</v>
      </c>
      <c r="S12" s="63">
        <v>0</v>
      </c>
      <c r="T12" s="63">
        <v>32970.92</v>
      </c>
      <c r="U12" s="63">
        <v>32274.84</v>
      </c>
      <c r="V12" s="63">
        <v>196083.77</v>
      </c>
      <c r="W12" s="63">
        <v>26783.200000000001</v>
      </c>
      <c r="X12" s="63">
        <v>42851.67</v>
      </c>
      <c r="Y12" s="63">
        <v>0</v>
      </c>
      <c r="Z12" s="63">
        <v>0</v>
      </c>
      <c r="AA12" s="63">
        <v>0</v>
      </c>
      <c r="AB12" s="63">
        <v>1998591.66</v>
      </c>
      <c r="AC12" s="63">
        <v>2242897.83</v>
      </c>
      <c r="AD12" s="63">
        <v>59384.62</v>
      </c>
      <c r="AE12" s="63">
        <v>56347.7</v>
      </c>
      <c r="AF12" s="63">
        <v>0</v>
      </c>
      <c r="AG12" s="63">
        <v>0</v>
      </c>
      <c r="AH12" s="63">
        <v>513102.56</v>
      </c>
      <c r="AI12" s="63">
        <v>0</v>
      </c>
      <c r="AJ12" s="63">
        <v>54718.47</v>
      </c>
      <c r="AK12" s="63">
        <v>76240.09</v>
      </c>
      <c r="AL12" s="63">
        <v>0</v>
      </c>
      <c r="AM12" s="63">
        <v>86375.53</v>
      </c>
      <c r="AN12" s="63">
        <v>4090.5</v>
      </c>
      <c r="AO12" s="63">
        <v>391581.7</v>
      </c>
      <c r="AP12" s="63">
        <v>0</v>
      </c>
      <c r="AQ12" s="63">
        <v>231044.74</v>
      </c>
      <c r="AR12" s="63">
        <v>98947.18</v>
      </c>
      <c r="AS12" s="63">
        <v>675024.04</v>
      </c>
      <c r="AT12" s="63">
        <v>581</v>
      </c>
      <c r="AU12" s="63">
        <v>10222.969999999999</v>
      </c>
      <c r="AV12" s="63">
        <v>0</v>
      </c>
      <c r="AW12" s="63">
        <v>153647.93</v>
      </c>
      <c r="AX12" s="63">
        <v>0</v>
      </c>
      <c r="AY12" s="63">
        <v>136361.28</v>
      </c>
      <c r="AZ12" s="63">
        <v>0</v>
      </c>
      <c r="BA12" s="63">
        <v>13605.07</v>
      </c>
      <c r="BB12" s="63">
        <v>21667.23</v>
      </c>
      <c r="BC12" s="63">
        <v>0</v>
      </c>
      <c r="BD12" s="63">
        <v>88105.95</v>
      </c>
      <c r="BE12" s="63">
        <v>7570.61</v>
      </c>
      <c r="BF12" s="60"/>
      <c r="BG12" s="60"/>
      <c r="BH12" s="60"/>
      <c r="BI12" s="60"/>
      <c r="BJ12" s="60"/>
      <c r="BK12" s="60"/>
      <c r="BL12" s="60"/>
      <c r="BM12" s="60"/>
      <c r="BN12" s="60"/>
    </row>
    <row r="13" spans="1:130" outlineLevel="1">
      <c r="A13" s="60"/>
      <c r="B13" s="174">
        <v>11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28701.65</v>
      </c>
      <c r="O13" s="63">
        <v>0</v>
      </c>
      <c r="P13" s="63">
        <v>273108.51</v>
      </c>
      <c r="Q13" s="63">
        <v>0</v>
      </c>
      <c r="R13" s="63">
        <v>0</v>
      </c>
      <c r="S13" s="63">
        <v>0</v>
      </c>
      <c r="T13" s="63">
        <v>168854.69</v>
      </c>
      <c r="U13" s="63">
        <v>47355.41</v>
      </c>
      <c r="V13" s="63">
        <v>0</v>
      </c>
      <c r="W13" s="63">
        <v>11208.52</v>
      </c>
      <c r="X13" s="63">
        <v>14199.34</v>
      </c>
      <c r="Y13" s="63">
        <v>0</v>
      </c>
      <c r="Z13" s="63">
        <v>0</v>
      </c>
      <c r="AA13" s="63">
        <v>55692.29</v>
      </c>
      <c r="AB13" s="63">
        <v>477108.32</v>
      </c>
      <c r="AC13" s="63">
        <v>344571.68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4660.63</v>
      </c>
      <c r="AL13" s="63">
        <v>1015.78</v>
      </c>
      <c r="AM13" s="63">
        <v>0</v>
      </c>
      <c r="AN13" s="63">
        <v>0</v>
      </c>
      <c r="AO13" s="63">
        <v>167622.23000000001</v>
      </c>
      <c r="AP13" s="63">
        <v>0</v>
      </c>
      <c r="AQ13" s="63">
        <v>0</v>
      </c>
      <c r="AR13" s="63">
        <v>0</v>
      </c>
      <c r="AS13" s="63">
        <v>21565.4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168270.34</v>
      </c>
      <c r="AZ13" s="63">
        <v>0</v>
      </c>
      <c r="BA13" s="63">
        <v>0</v>
      </c>
      <c r="BB13" s="63">
        <v>0</v>
      </c>
      <c r="BC13" s="63">
        <v>0</v>
      </c>
      <c r="BD13" s="63">
        <v>649781.22</v>
      </c>
      <c r="BE13" s="63">
        <v>0</v>
      </c>
      <c r="BF13" s="60"/>
      <c r="BG13" s="60"/>
      <c r="BH13" s="60"/>
      <c r="BI13" s="60"/>
      <c r="BJ13" s="60"/>
      <c r="BK13" s="60"/>
      <c r="BL13" s="60"/>
      <c r="BM13" s="60"/>
      <c r="BN13" s="60"/>
    </row>
    <row r="14" spans="1:130" outlineLevel="1">
      <c r="A14" s="60"/>
      <c r="B14" s="174">
        <v>12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127497.53</v>
      </c>
      <c r="O14" s="63">
        <v>0</v>
      </c>
      <c r="P14" s="63">
        <v>21105.599999999999</v>
      </c>
      <c r="Q14" s="63">
        <v>0</v>
      </c>
      <c r="R14" s="63">
        <v>0</v>
      </c>
      <c r="S14" s="63">
        <v>0</v>
      </c>
      <c r="T14" s="63">
        <v>59303.93</v>
      </c>
      <c r="U14" s="63">
        <v>20329.63</v>
      </c>
      <c r="V14" s="63">
        <v>0</v>
      </c>
      <c r="W14" s="63">
        <v>79043.520000000004</v>
      </c>
      <c r="X14" s="63">
        <v>18067.18</v>
      </c>
      <c r="Y14" s="63">
        <v>0</v>
      </c>
      <c r="Z14" s="63">
        <v>0</v>
      </c>
      <c r="AA14" s="63">
        <v>15581.57</v>
      </c>
      <c r="AB14" s="63">
        <v>125952.69</v>
      </c>
      <c r="AC14" s="63">
        <v>73190.710000000006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0</v>
      </c>
      <c r="AJ14" s="63">
        <v>0</v>
      </c>
      <c r="AK14" s="63">
        <v>137899.24</v>
      </c>
      <c r="AL14" s="63">
        <v>810.61</v>
      </c>
      <c r="AM14" s="63">
        <v>0</v>
      </c>
      <c r="AN14" s="63">
        <v>0</v>
      </c>
      <c r="AO14" s="63">
        <v>61045.77</v>
      </c>
      <c r="AP14" s="63">
        <v>0</v>
      </c>
      <c r="AQ14" s="63">
        <v>0</v>
      </c>
      <c r="AR14" s="63">
        <v>0</v>
      </c>
      <c r="AS14" s="63">
        <v>12780.25</v>
      </c>
      <c r="AT14" s="63">
        <v>0</v>
      </c>
      <c r="AU14" s="63">
        <v>0</v>
      </c>
      <c r="AV14" s="63">
        <v>0</v>
      </c>
      <c r="AW14" s="63">
        <v>4642.5200000000004</v>
      </c>
      <c r="AX14" s="63">
        <v>0</v>
      </c>
      <c r="AY14" s="63">
        <v>34137.35</v>
      </c>
      <c r="AZ14" s="63">
        <v>0</v>
      </c>
      <c r="BA14" s="63">
        <v>0</v>
      </c>
      <c r="BB14" s="63">
        <v>0</v>
      </c>
      <c r="BC14" s="63">
        <v>0</v>
      </c>
      <c r="BD14" s="63">
        <v>718191.43</v>
      </c>
      <c r="BE14" s="63">
        <v>295107.28000000003</v>
      </c>
      <c r="BF14" s="60"/>
      <c r="BG14" s="60"/>
      <c r="BH14" s="60"/>
      <c r="BI14" s="60"/>
      <c r="BJ14" s="60"/>
      <c r="BK14" s="60"/>
      <c r="BL14" s="60"/>
      <c r="BM14" s="60"/>
      <c r="BN14" s="60"/>
    </row>
    <row r="15" spans="1:130" outlineLevel="1">
      <c r="A15" s="60"/>
      <c r="B15" s="174">
        <v>13</v>
      </c>
      <c r="D15" s="63">
        <v>2765392.85</v>
      </c>
      <c r="E15" s="63">
        <v>42293.52</v>
      </c>
      <c r="F15" s="63">
        <v>16897.150000000001</v>
      </c>
      <c r="G15" s="63">
        <v>0</v>
      </c>
      <c r="H15" s="63">
        <v>296060.95</v>
      </c>
      <c r="I15" s="63">
        <v>12708.82</v>
      </c>
      <c r="J15" s="63">
        <v>0</v>
      </c>
      <c r="K15" s="63">
        <v>4709.8</v>
      </c>
      <c r="L15" s="63">
        <v>0</v>
      </c>
      <c r="M15" s="63">
        <v>0</v>
      </c>
      <c r="N15" s="63">
        <v>145750.21</v>
      </c>
      <c r="O15" s="63">
        <v>80391.5</v>
      </c>
      <c r="P15" s="63">
        <v>0</v>
      </c>
      <c r="Q15" s="63">
        <v>3183</v>
      </c>
      <c r="R15" s="63">
        <v>5455.11</v>
      </c>
      <c r="S15" s="63">
        <v>0</v>
      </c>
      <c r="T15" s="63">
        <v>0</v>
      </c>
      <c r="U15" s="63">
        <v>0</v>
      </c>
      <c r="V15" s="63">
        <v>527092.31000000006</v>
      </c>
      <c r="W15" s="63">
        <v>0</v>
      </c>
      <c r="X15" s="63">
        <v>258416.9</v>
      </c>
      <c r="Y15" s="63">
        <v>0</v>
      </c>
      <c r="Z15" s="63">
        <v>0</v>
      </c>
      <c r="AA15" s="63">
        <v>174.76</v>
      </c>
      <c r="AB15" s="63">
        <v>4257246.55</v>
      </c>
      <c r="AC15" s="63">
        <v>809019.44</v>
      </c>
      <c r="AD15" s="63">
        <v>10001.56</v>
      </c>
      <c r="AE15" s="63">
        <v>84779.1</v>
      </c>
      <c r="AF15" s="63">
        <v>88418.93</v>
      </c>
      <c r="AG15" s="63">
        <v>12005.08</v>
      </c>
      <c r="AH15" s="63">
        <v>118820.37</v>
      </c>
      <c r="AI15" s="63">
        <v>7325.3</v>
      </c>
      <c r="AJ15" s="63">
        <v>73961.539999999994</v>
      </c>
      <c r="AK15" s="63">
        <v>0</v>
      </c>
      <c r="AL15" s="63">
        <v>0</v>
      </c>
      <c r="AM15" s="63">
        <v>0</v>
      </c>
      <c r="AN15" s="63">
        <v>40343.360000000001</v>
      </c>
      <c r="AO15" s="63">
        <v>40984.339999999997</v>
      </c>
      <c r="AP15" s="63">
        <v>3507.7</v>
      </c>
      <c r="AQ15" s="63">
        <v>0</v>
      </c>
      <c r="AR15" s="63">
        <v>8239.31</v>
      </c>
      <c r="AS15" s="63">
        <v>226154.6</v>
      </c>
      <c r="AT15" s="63">
        <v>12218.08</v>
      </c>
      <c r="AU15" s="63">
        <v>608.1</v>
      </c>
      <c r="AV15" s="63">
        <v>0</v>
      </c>
      <c r="AW15" s="63">
        <v>0</v>
      </c>
      <c r="AX15" s="63">
        <v>722.2</v>
      </c>
      <c r="AY15" s="63">
        <v>4802972.4400000004</v>
      </c>
      <c r="AZ15" s="63">
        <v>19564.189999999999</v>
      </c>
      <c r="BA15" s="63">
        <v>0</v>
      </c>
      <c r="BB15" s="63">
        <v>11908.14</v>
      </c>
      <c r="BC15" s="63">
        <v>0</v>
      </c>
      <c r="BD15" s="63">
        <v>187237.76000000001</v>
      </c>
      <c r="BE15" s="63">
        <v>0</v>
      </c>
      <c r="BF15" s="60"/>
      <c r="BG15" s="60"/>
      <c r="BH15" s="60"/>
      <c r="BI15" s="60"/>
      <c r="BJ15" s="60"/>
      <c r="BK15" s="60"/>
      <c r="BL15" s="60"/>
      <c r="BM15" s="60"/>
      <c r="BN15" s="60"/>
    </row>
    <row r="16" spans="1:130" outlineLevel="1">
      <c r="A16" s="60"/>
      <c r="B16" s="174">
        <v>14</v>
      </c>
      <c r="D16" s="63">
        <v>1566007.24</v>
      </c>
      <c r="E16" s="63">
        <v>15582.74</v>
      </c>
      <c r="F16" s="63">
        <v>0</v>
      </c>
      <c r="G16" s="63">
        <v>53304</v>
      </c>
      <c r="H16" s="63">
        <v>601216.86</v>
      </c>
      <c r="I16" s="63">
        <v>20388.55</v>
      </c>
      <c r="J16" s="63">
        <v>25874.91</v>
      </c>
      <c r="K16" s="63">
        <v>1432</v>
      </c>
      <c r="L16" s="63">
        <v>1099.9000000000001</v>
      </c>
      <c r="M16" s="63">
        <v>0</v>
      </c>
      <c r="N16" s="63">
        <v>62082.64</v>
      </c>
      <c r="O16" s="63">
        <v>146728.46</v>
      </c>
      <c r="P16" s="63">
        <v>0</v>
      </c>
      <c r="Q16" s="63">
        <v>2368</v>
      </c>
      <c r="R16" s="63">
        <v>1240</v>
      </c>
      <c r="S16" s="63">
        <v>0</v>
      </c>
      <c r="T16" s="63">
        <v>0</v>
      </c>
      <c r="U16" s="63">
        <v>0</v>
      </c>
      <c r="V16" s="63">
        <v>226588.02</v>
      </c>
      <c r="W16" s="63">
        <v>3340.14</v>
      </c>
      <c r="X16" s="63">
        <v>37694.22</v>
      </c>
      <c r="Y16" s="63">
        <v>0</v>
      </c>
      <c r="Z16" s="63">
        <v>0</v>
      </c>
      <c r="AA16" s="63">
        <v>2479.59</v>
      </c>
      <c r="AB16" s="63">
        <v>1195113.1000000001</v>
      </c>
      <c r="AC16" s="63">
        <v>180037.44</v>
      </c>
      <c r="AD16" s="63">
        <v>14881.61</v>
      </c>
      <c r="AE16" s="63">
        <v>22471.9</v>
      </c>
      <c r="AF16" s="63">
        <v>514.28</v>
      </c>
      <c r="AG16" s="63">
        <v>0</v>
      </c>
      <c r="AH16" s="63">
        <v>116445.82</v>
      </c>
      <c r="AI16" s="63">
        <v>10600.36</v>
      </c>
      <c r="AJ16" s="63">
        <v>19743.060000000001</v>
      </c>
      <c r="AK16" s="63">
        <v>0</v>
      </c>
      <c r="AL16" s="63">
        <v>0</v>
      </c>
      <c r="AM16" s="63">
        <v>0</v>
      </c>
      <c r="AN16" s="63">
        <v>11000.04</v>
      </c>
      <c r="AO16" s="63">
        <v>5310.88</v>
      </c>
      <c r="AP16" s="63">
        <v>26683.39</v>
      </c>
      <c r="AQ16" s="63">
        <v>0</v>
      </c>
      <c r="AR16" s="63">
        <v>39.06</v>
      </c>
      <c r="AS16" s="63">
        <v>30062.34</v>
      </c>
      <c r="AT16" s="63">
        <v>48075.199999999997</v>
      </c>
      <c r="AU16" s="63">
        <v>0</v>
      </c>
      <c r="AV16" s="63">
        <v>0</v>
      </c>
      <c r="AW16" s="63">
        <v>81811.740000000005</v>
      </c>
      <c r="AX16" s="63">
        <v>21749.63</v>
      </c>
      <c r="AY16" s="63">
        <v>1389630.41</v>
      </c>
      <c r="AZ16" s="63">
        <v>30495.25</v>
      </c>
      <c r="BA16" s="63">
        <v>117361.8</v>
      </c>
      <c r="BB16" s="63">
        <v>20826.439999999999</v>
      </c>
      <c r="BC16" s="63">
        <v>0</v>
      </c>
      <c r="BD16" s="63">
        <v>36483.519999999997</v>
      </c>
      <c r="BE16" s="63">
        <v>3319.36</v>
      </c>
      <c r="BF16" s="60"/>
      <c r="BG16" s="60"/>
      <c r="BH16" s="60"/>
      <c r="BI16" s="60"/>
      <c r="BJ16" s="60"/>
      <c r="BK16" s="60"/>
      <c r="BL16" s="60"/>
      <c r="BM16" s="60"/>
      <c r="BN16" s="60"/>
    </row>
    <row r="17" spans="1:66" outlineLevel="1">
      <c r="A17" s="60"/>
      <c r="B17" s="174">
        <v>15</v>
      </c>
      <c r="D17" s="63">
        <v>22215500.18</v>
      </c>
      <c r="E17" s="63">
        <v>131572.69</v>
      </c>
      <c r="F17" s="63">
        <v>243756.46</v>
      </c>
      <c r="G17" s="63">
        <v>8246</v>
      </c>
      <c r="H17" s="63">
        <v>341868.1</v>
      </c>
      <c r="I17" s="63">
        <v>94785.65</v>
      </c>
      <c r="J17" s="63">
        <v>207.85</v>
      </c>
      <c r="K17" s="63">
        <v>140966.15</v>
      </c>
      <c r="L17" s="63">
        <v>0</v>
      </c>
      <c r="M17" s="63">
        <v>7840.44</v>
      </c>
      <c r="N17" s="63">
        <v>1404779.49</v>
      </c>
      <c r="O17" s="63">
        <v>143260.70000000001</v>
      </c>
      <c r="P17" s="63">
        <v>2003109.3</v>
      </c>
      <c r="Q17" s="63">
        <v>106300.21</v>
      </c>
      <c r="R17" s="63">
        <v>19939.740000000002</v>
      </c>
      <c r="S17" s="63">
        <v>226227.47</v>
      </c>
      <c r="T17" s="63">
        <v>17279.080000000002</v>
      </c>
      <c r="U17" s="63">
        <v>31090.43</v>
      </c>
      <c r="V17" s="63">
        <v>93004.92</v>
      </c>
      <c r="W17" s="63">
        <v>41625.550000000003</v>
      </c>
      <c r="X17" s="63">
        <v>491089.24</v>
      </c>
      <c r="Y17" s="63">
        <v>1421.15</v>
      </c>
      <c r="Z17" s="63">
        <v>0</v>
      </c>
      <c r="AA17" s="63">
        <v>78.73</v>
      </c>
      <c r="AB17" s="63">
        <v>10113753.050000001</v>
      </c>
      <c r="AC17" s="63">
        <v>72046.63</v>
      </c>
      <c r="AD17" s="63">
        <v>13398.47</v>
      </c>
      <c r="AE17" s="63">
        <v>189644.68</v>
      </c>
      <c r="AF17" s="63">
        <v>121945.07</v>
      </c>
      <c r="AG17" s="63">
        <v>31729.21</v>
      </c>
      <c r="AH17" s="63">
        <v>86451.69</v>
      </c>
      <c r="AI17" s="63">
        <v>44694.080000000002</v>
      </c>
      <c r="AJ17" s="63">
        <v>38012.49</v>
      </c>
      <c r="AK17" s="63">
        <v>88336.68</v>
      </c>
      <c r="AL17" s="63">
        <v>88973.8</v>
      </c>
      <c r="AM17" s="63">
        <v>6174.09</v>
      </c>
      <c r="AN17" s="63">
        <v>123932.91</v>
      </c>
      <c r="AO17" s="63">
        <v>405392.26</v>
      </c>
      <c r="AP17" s="63">
        <v>22966.560000000001</v>
      </c>
      <c r="AQ17" s="63">
        <v>626963.92000000004</v>
      </c>
      <c r="AR17" s="63">
        <v>20507.86</v>
      </c>
      <c r="AS17" s="63">
        <v>516834.89</v>
      </c>
      <c r="AT17" s="63">
        <v>35172.19</v>
      </c>
      <c r="AU17" s="63">
        <v>0</v>
      </c>
      <c r="AV17" s="63">
        <v>411591.13</v>
      </c>
      <c r="AW17" s="63">
        <v>79495.679999999993</v>
      </c>
      <c r="AX17" s="63">
        <v>7393.4</v>
      </c>
      <c r="AY17" s="63">
        <v>460580.35</v>
      </c>
      <c r="AZ17" s="63">
        <v>0</v>
      </c>
      <c r="BA17" s="63">
        <v>196984.21</v>
      </c>
      <c r="BB17" s="63">
        <v>17135.88</v>
      </c>
      <c r="BC17" s="63">
        <v>0</v>
      </c>
      <c r="BD17" s="63">
        <v>1176810.57</v>
      </c>
      <c r="BE17" s="63">
        <v>308202.92</v>
      </c>
      <c r="BF17" s="60"/>
      <c r="BG17" s="60"/>
      <c r="BH17" s="60"/>
      <c r="BI17" s="60"/>
      <c r="BJ17" s="60"/>
      <c r="BK17" s="60"/>
      <c r="BL17" s="60"/>
      <c r="BM17" s="60"/>
      <c r="BN17" s="60"/>
    </row>
    <row r="18" spans="1:66" outlineLevel="1">
      <c r="A18" s="60"/>
      <c r="B18" s="174">
        <v>16</v>
      </c>
      <c r="D18" s="63">
        <v>8987641.8800000008</v>
      </c>
      <c r="E18" s="63">
        <v>63495.839999999997</v>
      </c>
      <c r="F18" s="63">
        <v>37503.620000000003</v>
      </c>
      <c r="G18" s="63">
        <v>172392</v>
      </c>
      <c r="H18" s="63">
        <v>588793.80000000005</v>
      </c>
      <c r="I18" s="63">
        <v>25877.54</v>
      </c>
      <c r="J18" s="63">
        <v>9231.42</v>
      </c>
      <c r="K18" s="63">
        <v>26559.02</v>
      </c>
      <c r="L18" s="63">
        <v>0</v>
      </c>
      <c r="M18" s="63">
        <v>0</v>
      </c>
      <c r="N18" s="63">
        <v>488708.44</v>
      </c>
      <c r="O18" s="63">
        <v>4510.91</v>
      </c>
      <c r="P18" s="63">
        <v>69052.23</v>
      </c>
      <c r="Q18" s="63">
        <v>10093.44</v>
      </c>
      <c r="R18" s="63">
        <v>0</v>
      </c>
      <c r="S18" s="63">
        <v>110684.3</v>
      </c>
      <c r="T18" s="63">
        <v>35141.33</v>
      </c>
      <c r="U18" s="63">
        <v>4179.8</v>
      </c>
      <c r="V18" s="63">
        <v>423342.99</v>
      </c>
      <c r="W18" s="63">
        <v>16691.89</v>
      </c>
      <c r="X18" s="63">
        <v>22299.13</v>
      </c>
      <c r="Y18" s="63">
        <v>75009.789999999994</v>
      </c>
      <c r="Z18" s="63">
        <v>0</v>
      </c>
      <c r="AA18" s="63">
        <v>5163.25</v>
      </c>
      <c r="AB18" s="63">
        <v>473475.93</v>
      </c>
      <c r="AC18" s="63">
        <v>67255</v>
      </c>
      <c r="AD18" s="63">
        <v>4523.84</v>
      </c>
      <c r="AE18" s="63">
        <v>-12814.64</v>
      </c>
      <c r="AF18" s="63">
        <v>94476.63</v>
      </c>
      <c r="AG18" s="63">
        <v>0</v>
      </c>
      <c r="AH18" s="63">
        <v>244965.08</v>
      </c>
      <c r="AI18" s="63">
        <v>0</v>
      </c>
      <c r="AJ18" s="63">
        <v>15881.22</v>
      </c>
      <c r="AK18" s="63">
        <v>213687.62</v>
      </c>
      <c r="AL18" s="63">
        <v>63531.839999999997</v>
      </c>
      <c r="AM18" s="63">
        <v>1297.4000000000001</v>
      </c>
      <c r="AN18" s="63">
        <v>2627.4</v>
      </c>
      <c r="AO18" s="63">
        <v>145139.57999999999</v>
      </c>
      <c r="AP18" s="63">
        <v>17376.39</v>
      </c>
      <c r="AQ18" s="63">
        <v>301755.25</v>
      </c>
      <c r="AR18" s="63">
        <v>4697.79</v>
      </c>
      <c r="AS18" s="63">
        <v>274302.33</v>
      </c>
      <c r="AT18" s="63">
        <v>43699.73</v>
      </c>
      <c r="AU18" s="63">
        <v>0</v>
      </c>
      <c r="AV18" s="63">
        <v>94347.63</v>
      </c>
      <c r="AW18" s="63">
        <v>621361.15</v>
      </c>
      <c r="AX18" s="63">
        <v>20621.599999999999</v>
      </c>
      <c r="AY18" s="63">
        <v>3342444.03</v>
      </c>
      <c r="AZ18" s="63">
        <v>0</v>
      </c>
      <c r="BA18" s="63">
        <v>73177.179999999993</v>
      </c>
      <c r="BB18" s="63">
        <v>12585.74</v>
      </c>
      <c r="BC18" s="63">
        <v>0</v>
      </c>
      <c r="BD18" s="63">
        <v>382640.01</v>
      </c>
      <c r="BE18" s="63">
        <v>137140.12</v>
      </c>
      <c r="BF18" s="60"/>
      <c r="BG18" s="60"/>
      <c r="BH18" s="60"/>
      <c r="BI18" s="60"/>
      <c r="BJ18" s="60"/>
      <c r="BK18" s="60"/>
      <c r="BL18" s="60"/>
      <c r="BM18" s="60"/>
      <c r="BN18" s="60"/>
    </row>
    <row r="19" spans="1:66" outlineLevel="1">
      <c r="A19" s="60"/>
      <c r="B19" s="174">
        <v>17</v>
      </c>
      <c r="D19" s="63">
        <v>0</v>
      </c>
      <c r="E19" s="63">
        <v>11381.67</v>
      </c>
      <c r="F19" s="63">
        <v>934.78</v>
      </c>
      <c r="G19" s="63">
        <v>14041</v>
      </c>
      <c r="H19" s="63">
        <v>16573.169999999998</v>
      </c>
      <c r="I19" s="63">
        <v>39621.980000000003</v>
      </c>
      <c r="J19" s="63">
        <v>0</v>
      </c>
      <c r="K19" s="63">
        <v>90505.33</v>
      </c>
      <c r="L19" s="63">
        <v>1395</v>
      </c>
      <c r="M19" s="63">
        <v>7978.3</v>
      </c>
      <c r="N19" s="63">
        <v>0</v>
      </c>
      <c r="O19" s="63">
        <v>7141.82</v>
      </c>
      <c r="P19" s="63">
        <v>62161.86</v>
      </c>
      <c r="Q19" s="63">
        <v>17584.73</v>
      </c>
      <c r="R19" s="63">
        <v>0</v>
      </c>
      <c r="S19" s="63">
        <v>3181.2</v>
      </c>
      <c r="T19" s="63">
        <v>4659.22</v>
      </c>
      <c r="U19" s="63">
        <v>274.73</v>
      </c>
      <c r="V19" s="63">
        <v>80108.710000000006</v>
      </c>
      <c r="W19" s="63">
        <v>21673.85</v>
      </c>
      <c r="X19" s="63">
        <v>65668.92</v>
      </c>
      <c r="Y19" s="63">
        <v>0</v>
      </c>
      <c r="Z19" s="63">
        <v>0</v>
      </c>
      <c r="AA19" s="63">
        <v>13026.96</v>
      </c>
      <c r="AB19" s="63">
        <v>0</v>
      </c>
      <c r="AC19" s="63">
        <v>193052.75</v>
      </c>
      <c r="AD19" s="63">
        <v>0</v>
      </c>
      <c r="AE19" s="63">
        <v>5489.25</v>
      </c>
      <c r="AF19" s="63">
        <v>0</v>
      </c>
      <c r="AG19" s="63">
        <v>5927.92</v>
      </c>
      <c r="AH19" s="63">
        <v>138226.53</v>
      </c>
      <c r="AI19" s="63">
        <v>0</v>
      </c>
      <c r="AJ19" s="63">
        <v>895.56</v>
      </c>
      <c r="AK19" s="63">
        <v>0</v>
      </c>
      <c r="AL19" s="63">
        <v>0</v>
      </c>
      <c r="AM19" s="63">
        <v>25221.52</v>
      </c>
      <c r="AN19" s="63">
        <v>50948</v>
      </c>
      <c r="AO19" s="63">
        <v>-20014.23</v>
      </c>
      <c r="AP19" s="63">
        <v>222.59</v>
      </c>
      <c r="AQ19" s="63">
        <v>0</v>
      </c>
      <c r="AR19" s="63">
        <v>389.57</v>
      </c>
      <c r="AS19" s="63">
        <v>-6754.75</v>
      </c>
      <c r="AT19" s="63">
        <v>5310.51</v>
      </c>
      <c r="AU19" s="63">
        <v>2927.35</v>
      </c>
      <c r="AV19" s="63">
        <v>748.12</v>
      </c>
      <c r="AW19" s="63">
        <v>138996.32</v>
      </c>
      <c r="AX19" s="63">
        <v>1433.87</v>
      </c>
      <c r="AY19" s="63">
        <v>0</v>
      </c>
      <c r="AZ19" s="63">
        <v>0</v>
      </c>
      <c r="BA19" s="63">
        <v>0</v>
      </c>
      <c r="BB19" s="63">
        <v>4297.8100000000004</v>
      </c>
      <c r="BC19" s="63">
        <v>0</v>
      </c>
      <c r="BD19" s="63">
        <v>0</v>
      </c>
      <c r="BE19" s="63">
        <v>34907.68</v>
      </c>
      <c r="BF19" s="60"/>
      <c r="BG19" s="60"/>
      <c r="BH19" s="60"/>
      <c r="BI19" s="60"/>
      <c r="BJ19" s="60"/>
      <c r="BK19" s="60"/>
      <c r="BL19" s="60"/>
      <c r="BM19" s="60"/>
      <c r="BN19" s="60"/>
    </row>
    <row r="20" spans="1:66" outlineLevel="1">
      <c r="A20" s="60"/>
      <c r="B20" s="174">
        <v>18</v>
      </c>
      <c r="D20" s="63">
        <v>8106983.8899999997</v>
      </c>
      <c r="E20" s="63">
        <v>12662.71</v>
      </c>
      <c r="F20" s="63">
        <v>0</v>
      </c>
      <c r="G20" s="63">
        <v>818148</v>
      </c>
      <c r="H20" s="63">
        <v>52373.599999999999</v>
      </c>
      <c r="I20" s="63">
        <v>99153.84</v>
      </c>
      <c r="J20" s="63">
        <v>0</v>
      </c>
      <c r="K20" s="63">
        <v>0</v>
      </c>
      <c r="L20" s="63">
        <v>0</v>
      </c>
      <c r="M20" s="63">
        <v>154617.32120000001</v>
      </c>
      <c r="N20" s="63">
        <v>560571.93000000005</v>
      </c>
      <c r="O20" s="63">
        <v>92137.35</v>
      </c>
      <c r="P20" s="63">
        <v>828421.11</v>
      </c>
      <c r="Q20" s="63">
        <v>20784.32</v>
      </c>
      <c r="R20" s="63">
        <v>9307.14</v>
      </c>
      <c r="S20" s="63">
        <v>106170.86</v>
      </c>
      <c r="T20" s="63">
        <v>4037.01</v>
      </c>
      <c r="U20" s="63">
        <v>8745.99</v>
      </c>
      <c r="V20" s="63">
        <v>26293</v>
      </c>
      <c r="W20" s="63">
        <v>6117.12</v>
      </c>
      <c r="X20" s="63">
        <v>60422.02</v>
      </c>
      <c r="Y20" s="63">
        <v>182.82</v>
      </c>
      <c r="Z20" s="63">
        <v>0</v>
      </c>
      <c r="AA20" s="63">
        <v>0</v>
      </c>
      <c r="AB20" s="63">
        <v>1683469.96</v>
      </c>
      <c r="AC20" s="63">
        <v>348080.07</v>
      </c>
      <c r="AD20" s="63">
        <v>9824.2900000000009</v>
      </c>
      <c r="AE20" s="63">
        <v>55468.74</v>
      </c>
      <c r="AF20" s="63">
        <v>18616.71</v>
      </c>
      <c r="AG20" s="63">
        <v>0</v>
      </c>
      <c r="AH20" s="63">
        <v>169141.9</v>
      </c>
      <c r="AI20" s="63">
        <v>0</v>
      </c>
      <c r="AJ20" s="63">
        <v>213314.07</v>
      </c>
      <c r="AK20" s="63">
        <v>41623.82</v>
      </c>
      <c r="AL20" s="63">
        <v>-699.37</v>
      </c>
      <c r="AM20" s="63">
        <v>42045.93</v>
      </c>
      <c r="AN20" s="63">
        <v>0</v>
      </c>
      <c r="AO20" s="63">
        <v>108925.88</v>
      </c>
      <c r="AP20" s="63">
        <v>6120.92</v>
      </c>
      <c r="AQ20" s="63">
        <v>24686.18</v>
      </c>
      <c r="AR20" s="63">
        <v>10702.41</v>
      </c>
      <c r="AS20" s="63">
        <v>229960.69</v>
      </c>
      <c r="AT20" s="63">
        <v>0</v>
      </c>
      <c r="AU20" s="63">
        <v>0</v>
      </c>
      <c r="AV20" s="63">
        <v>0</v>
      </c>
      <c r="AW20" s="63">
        <v>64125.75</v>
      </c>
      <c r="AX20" s="63">
        <v>3818.93</v>
      </c>
      <c r="AY20" s="63">
        <v>583838.61</v>
      </c>
      <c r="AZ20" s="63">
        <v>0</v>
      </c>
      <c r="BA20" s="63">
        <v>286561.90999999997</v>
      </c>
      <c r="BB20" s="63">
        <v>357.63</v>
      </c>
      <c r="BC20" s="63">
        <v>338440.78</v>
      </c>
      <c r="BD20" s="63">
        <v>585953.18999999994</v>
      </c>
      <c r="BE20" s="63">
        <v>209986.99</v>
      </c>
      <c r="BF20" s="60"/>
      <c r="BG20" s="60"/>
      <c r="BH20" s="60"/>
      <c r="BI20" s="60"/>
      <c r="BJ20" s="60"/>
      <c r="BK20" s="60"/>
      <c r="BL20" s="60"/>
      <c r="BM20" s="60"/>
      <c r="BN20" s="60"/>
    </row>
    <row r="21" spans="1:66" outlineLevel="1">
      <c r="A21" s="60"/>
      <c r="B21" s="174">
        <v>19</v>
      </c>
      <c r="D21" s="63">
        <v>13149229.560000001</v>
      </c>
      <c r="E21" s="63">
        <v>0</v>
      </c>
      <c r="F21" s="63">
        <v>0</v>
      </c>
      <c r="G21" s="63">
        <v>214477</v>
      </c>
      <c r="H21" s="63">
        <v>487089.5</v>
      </c>
      <c r="I21" s="63">
        <v>208295.85</v>
      </c>
      <c r="J21" s="63">
        <v>0</v>
      </c>
      <c r="K21" s="63">
        <v>0</v>
      </c>
      <c r="L21" s="63">
        <v>0</v>
      </c>
      <c r="M21" s="63">
        <v>231.74</v>
      </c>
      <c r="N21" s="63">
        <v>169666.99</v>
      </c>
      <c r="O21" s="63">
        <v>425879.12</v>
      </c>
      <c r="P21" s="63">
        <v>518291.67</v>
      </c>
      <c r="Q21" s="63">
        <v>1450.23</v>
      </c>
      <c r="R21" s="63">
        <v>1675</v>
      </c>
      <c r="S21" s="63">
        <v>19215.759999999998</v>
      </c>
      <c r="T21" s="63">
        <v>407.69</v>
      </c>
      <c r="U21" s="63">
        <v>1019.54</v>
      </c>
      <c r="V21" s="63">
        <v>8532.7900000000009</v>
      </c>
      <c r="W21" s="63">
        <v>54629.33</v>
      </c>
      <c r="X21" s="63">
        <v>62297.11</v>
      </c>
      <c r="Y21" s="63">
        <v>3438.4</v>
      </c>
      <c r="Z21" s="63">
        <v>0</v>
      </c>
      <c r="AA21" s="63">
        <v>0</v>
      </c>
      <c r="AB21" s="63">
        <v>157825.31</v>
      </c>
      <c r="AC21" s="63">
        <v>3785736.23</v>
      </c>
      <c r="AD21" s="63">
        <v>152014.76999999999</v>
      </c>
      <c r="AE21" s="63">
        <v>36157.33</v>
      </c>
      <c r="AF21" s="63">
        <v>29382.98</v>
      </c>
      <c r="AG21" s="63">
        <v>0</v>
      </c>
      <c r="AH21" s="63">
        <v>130898.95</v>
      </c>
      <c r="AI21" s="63">
        <v>328268.59000000003</v>
      </c>
      <c r="AJ21" s="63">
        <v>194061.24</v>
      </c>
      <c r="AK21" s="63">
        <v>290994.37</v>
      </c>
      <c r="AL21" s="63">
        <v>13698.88</v>
      </c>
      <c r="AM21" s="63">
        <v>132585.35</v>
      </c>
      <c r="AN21" s="63">
        <v>0</v>
      </c>
      <c r="AO21" s="63">
        <v>23184.52</v>
      </c>
      <c r="AP21" s="63">
        <v>-6475.44</v>
      </c>
      <c r="AQ21" s="63">
        <v>142.80000000000001</v>
      </c>
      <c r="AR21" s="63">
        <v>2297.7399999999998</v>
      </c>
      <c r="AS21" s="63">
        <v>32732.25</v>
      </c>
      <c r="AT21" s="63">
        <v>0</v>
      </c>
      <c r="AU21" s="63">
        <v>0</v>
      </c>
      <c r="AV21" s="63">
        <v>7251.98</v>
      </c>
      <c r="AW21" s="63">
        <v>48754.34</v>
      </c>
      <c r="AX21" s="63">
        <v>639.27</v>
      </c>
      <c r="AY21" s="63">
        <v>4416186.8600000003</v>
      </c>
      <c r="AZ21" s="63">
        <v>0</v>
      </c>
      <c r="BA21" s="63">
        <v>0</v>
      </c>
      <c r="BB21" s="63">
        <v>7925.07</v>
      </c>
      <c r="BC21" s="63">
        <v>0</v>
      </c>
      <c r="BD21" s="63">
        <v>94887.74</v>
      </c>
      <c r="BE21" s="63">
        <v>81197.11</v>
      </c>
      <c r="BF21" s="60"/>
      <c r="BG21" s="60"/>
      <c r="BH21" s="60"/>
      <c r="BI21" s="60"/>
      <c r="BJ21" s="60"/>
      <c r="BK21" s="60"/>
      <c r="BL21" s="60"/>
      <c r="BM21" s="60"/>
      <c r="BN21" s="60"/>
    </row>
    <row r="22" spans="1:66" outlineLevel="1">
      <c r="A22" s="60"/>
      <c r="B22" s="174">
        <v>20</v>
      </c>
      <c r="D22" s="63">
        <v>0</v>
      </c>
      <c r="E22" s="63">
        <v>0</v>
      </c>
      <c r="F22" s="63">
        <v>0</v>
      </c>
      <c r="G22" s="63">
        <v>0</v>
      </c>
      <c r="H22" s="63">
        <v>8776.7800000000007</v>
      </c>
      <c r="I22" s="63">
        <v>3060.8</v>
      </c>
      <c r="J22" s="63">
        <v>5210.21</v>
      </c>
      <c r="K22" s="63">
        <v>0</v>
      </c>
      <c r="L22" s="63">
        <v>0</v>
      </c>
      <c r="M22" s="63">
        <v>13344.03</v>
      </c>
      <c r="N22" s="63">
        <v>193701.87</v>
      </c>
      <c r="O22" s="63">
        <v>1206.17</v>
      </c>
      <c r="P22" s="63">
        <v>401749.41</v>
      </c>
      <c r="Q22" s="63">
        <v>5349.92</v>
      </c>
      <c r="R22" s="63">
        <v>0</v>
      </c>
      <c r="S22" s="63">
        <v>23584.23</v>
      </c>
      <c r="T22" s="63">
        <v>7346.89</v>
      </c>
      <c r="U22" s="63">
        <v>0</v>
      </c>
      <c r="V22" s="63">
        <v>68005.08</v>
      </c>
      <c r="W22" s="63">
        <v>3221.93</v>
      </c>
      <c r="X22" s="63">
        <v>0</v>
      </c>
      <c r="Y22" s="63">
        <v>489.4</v>
      </c>
      <c r="Z22" s="63">
        <v>0</v>
      </c>
      <c r="AA22" s="63">
        <v>0</v>
      </c>
      <c r="AB22" s="63">
        <v>0</v>
      </c>
      <c r="AC22" s="63">
        <v>92333.59</v>
      </c>
      <c r="AD22" s="63">
        <v>0</v>
      </c>
      <c r="AE22" s="63">
        <v>0</v>
      </c>
      <c r="AF22" s="63">
        <v>0</v>
      </c>
      <c r="AG22" s="63">
        <v>10251.59</v>
      </c>
      <c r="AH22" s="63">
        <v>220135.7</v>
      </c>
      <c r="AI22" s="63">
        <v>0</v>
      </c>
      <c r="AJ22" s="63">
        <v>100515.8</v>
      </c>
      <c r="AK22" s="63">
        <v>0</v>
      </c>
      <c r="AL22" s="63">
        <v>0</v>
      </c>
      <c r="AM22" s="63">
        <v>0</v>
      </c>
      <c r="AN22" s="63">
        <v>913.77</v>
      </c>
      <c r="AO22" s="63">
        <v>10032.370000000001</v>
      </c>
      <c r="AP22" s="63">
        <v>17673.009999999998</v>
      </c>
      <c r="AQ22" s="63">
        <v>0</v>
      </c>
      <c r="AR22" s="63">
        <v>3822.02</v>
      </c>
      <c r="AS22" s="63">
        <v>1196.69</v>
      </c>
      <c r="AT22" s="63">
        <v>0</v>
      </c>
      <c r="AU22" s="63">
        <v>0</v>
      </c>
      <c r="AV22" s="63">
        <v>0</v>
      </c>
      <c r="AW22" s="63">
        <v>90481.04</v>
      </c>
      <c r="AX22" s="63">
        <v>1278.77</v>
      </c>
      <c r="AY22" s="63">
        <v>949855.74</v>
      </c>
      <c r="AZ22" s="63">
        <v>0</v>
      </c>
      <c r="BA22" s="63">
        <v>1029.01</v>
      </c>
      <c r="BB22" s="63">
        <v>13697.71</v>
      </c>
      <c r="BC22" s="63">
        <v>586.86</v>
      </c>
      <c r="BD22" s="63">
        <v>0</v>
      </c>
      <c r="BE22" s="63">
        <v>25024.01</v>
      </c>
      <c r="BF22" s="60"/>
      <c r="BG22" s="60"/>
      <c r="BH22" s="60"/>
      <c r="BI22" s="60"/>
      <c r="BJ22" s="60"/>
      <c r="BK22" s="60"/>
      <c r="BL22" s="60"/>
      <c r="BM22" s="60"/>
      <c r="BN22" s="60"/>
    </row>
    <row r="23" spans="1:66" outlineLevel="1">
      <c r="A23" s="60"/>
      <c r="B23" s="174">
        <v>21</v>
      </c>
      <c r="D23" s="63">
        <v>2747579.13</v>
      </c>
      <c r="E23" s="63">
        <v>213329.96</v>
      </c>
      <c r="F23" s="63">
        <v>30754.95</v>
      </c>
      <c r="G23" s="63">
        <v>234014</v>
      </c>
      <c r="H23" s="63">
        <v>498354.56</v>
      </c>
      <c r="I23" s="63">
        <v>371579.18</v>
      </c>
      <c r="J23" s="63">
        <v>68365</v>
      </c>
      <c r="K23" s="63">
        <v>219.39</v>
      </c>
      <c r="L23" s="63">
        <v>1507.85</v>
      </c>
      <c r="M23" s="63">
        <v>31021.57</v>
      </c>
      <c r="N23" s="63">
        <v>519839.64</v>
      </c>
      <c r="O23" s="63">
        <v>227286.08</v>
      </c>
      <c r="P23" s="63">
        <v>827290.19</v>
      </c>
      <c r="Q23" s="63">
        <v>9911.1299999999992</v>
      </c>
      <c r="R23" s="63">
        <v>374754.67</v>
      </c>
      <c r="S23" s="63">
        <v>212033.63</v>
      </c>
      <c r="T23" s="63">
        <v>233530.41</v>
      </c>
      <c r="U23" s="63">
        <v>35021.910000000003</v>
      </c>
      <c r="V23" s="63">
        <v>755778.29</v>
      </c>
      <c r="W23" s="63">
        <v>259603.9</v>
      </c>
      <c r="X23" s="63">
        <v>168011.24</v>
      </c>
      <c r="Y23" s="63">
        <v>0</v>
      </c>
      <c r="Z23" s="63">
        <v>0</v>
      </c>
      <c r="AA23" s="63">
        <v>27368.19</v>
      </c>
      <c r="AB23" s="63">
        <v>12714655.4</v>
      </c>
      <c r="AC23" s="63">
        <v>894787.8</v>
      </c>
      <c r="AD23" s="63">
        <v>510839.79</v>
      </c>
      <c r="AE23" s="63">
        <v>466847.19</v>
      </c>
      <c r="AF23" s="63">
        <v>0</v>
      </c>
      <c r="AG23" s="63">
        <v>112473.60000000001</v>
      </c>
      <c r="AH23" s="63">
        <v>1893410.77</v>
      </c>
      <c r="AI23" s="63">
        <v>246846.15</v>
      </c>
      <c r="AJ23" s="63">
        <v>393319.47</v>
      </c>
      <c r="AK23" s="63">
        <v>368407.17</v>
      </c>
      <c r="AL23" s="63">
        <v>4186.63</v>
      </c>
      <c r="AM23" s="63">
        <v>223628.54</v>
      </c>
      <c r="AN23" s="63">
        <v>49054.11</v>
      </c>
      <c r="AO23" s="63">
        <v>576206.18999999994</v>
      </c>
      <c r="AP23" s="63">
        <v>67459.12</v>
      </c>
      <c r="AQ23" s="63">
        <v>341206.01</v>
      </c>
      <c r="AR23" s="63">
        <v>54796.93</v>
      </c>
      <c r="AS23" s="63">
        <v>289156.78999999998</v>
      </c>
      <c r="AT23" s="63">
        <v>14405.2</v>
      </c>
      <c r="AU23" s="63">
        <v>16121.65</v>
      </c>
      <c r="AV23" s="63">
        <v>67967.33</v>
      </c>
      <c r="AW23" s="63">
        <v>153059.42000000001</v>
      </c>
      <c r="AX23" s="63">
        <v>4954.37</v>
      </c>
      <c r="AY23" s="63">
        <v>75894.679999999993</v>
      </c>
      <c r="AZ23" s="63">
        <v>109.26</v>
      </c>
      <c r="BA23" s="63">
        <v>297975.15999999997</v>
      </c>
      <c r="BB23" s="63">
        <v>50226.16</v>
      </c>
      <c r="BC23" s="63">
        <v>47235.839999999997</v>
      </c>
      <c r="BD23" s="63">
        <v>1166123.42</v>
      </c>
      <c r="BE23" s="63">
        <v>1015943.62</v>
      </c>
      <c r="BF23" s="60"/>
      <c r="BG23" s="60"/>
      <c r="BH23" s="60"/>
      <c r="BI23" s="60"/>
      <c r="BJ23" s="60"/>
      <c r="BK23" s="60"/>
      <c r="BL23" s="60"/>
      <c r="BM23" s="60"/>
      <c r="BN23" s="60"/>
    </row>
    <row r="24" spans="1:66" outlineLevel="1">
      <c r="A24" s="60"/>
      <c r="B24" s="174">
        <v>22</v>
      </c>
      <c r="D24" s="63">
        <v>1359373.53</v>
      </c>
      <c r="E24" s="63">
        <v>125997</v>
      </c>
      <c r="F24" s="63">
        <v>10687.44</v>
      </c>
      <c r="G24" s="63">
        <v>532401</v>
      </c>
      <c r="H24" s="63">
        <v>308944.13</v>
      </c>
      <c r="I24" s="63">
        <v>4357.34</v>
      </c>
      <c r="J24" s="63">
        <v>0</v>
      </c>
      <c r="K24" s="63">
        <v>4403.2</v>
      </c>
      <c r="L24" s="63">
        <v>0</v>
      </c>
      <c r="M24" s="63">
        <v>0</v>
      </c>
      <c r="N24" s="63">
        <v>1094599.6299999999</v>
      </c>
      <c r="O24" s="63">
        <v>17020.560000000001</v>
      </c>
      <c r="P24" s="63">
        <v>37353.57</v>
      </c>
      <c r="Q24" s="63">
        <v>0</v>
      </c>
      <c r="R24" s="63">
        <v>71515.87</v>
      </c>
      <c r="S24" s="63">
        <v>569695.23</v>
      </c>
      <c r="T24" s="63">
        <v>197019.08</v>
      </c>
      <c r="U24" s="63">
        <v>47045.4</v>
      </c>
      <c r="V24" s="63">
        <v>683646.47</v>
      </c>
      <c r="W24" s="63">
        <v>159706.93</v>
      </c>
      <c r="X24" s="63">
        <v>0</v>
      </c>
      <c r="Y24" s="63">
        <v>16635.38</v>
      </c>
      <c r="Z24" s="63">
        <v>0</v>
      </c>
      <c r="AA24" s="63">
        <v>0</v>
      </c>
      <c r="AB24" s="63">
        <v>51197943.579999998</v>
      </c>
      <c r="AC24" s="63">
        <v>674388.87</v>
      </c>
      <c r="AD24" s="63">
        <v>93753.57</v>
      </c>
      <c r="AE24" s="63">
        <v>231262.27</v>
      </c>
      <c r="AF24" s="63">
        <v>60986.18</v>
      </c>
      <c r="AG24" s="63">
        <v>0</v>
      </c>
      <c r="AH24" s="63">
        <v>0</v>
      </c>
      <c r="AI24" s="63">
        <v>513005.62</v>
      </c>
      <c r="AJ24" s="63">
        <v>606474.57999999996</v>
      </c>
      <c r="AK24" s="63">
        <v>790018.16</v>
      </c>
      <c r="AL24" s="63">
        <v>48040.4</v>
      </c>
      <c r="AM24" s="63">
        <v>0</v>
      </c>
      <c r="AN24" s="63">
        <v>270432.59999999998</v>
      </c>
      <c r="AO24" s="63">
        <v>863437.64</v>
      </c>
      <c r="AP24" s="63">
        <v>48564.06</v>
      </c>
      <c r="AQ24" s="63">
        <v>0</v>
      </c>
      <c r="AR24" s="63">
        <v>68587.839999999997</v>
      </c>
      <c r="AS24" s="63">
        <v>304674.02</v>
      </c>
      <c r="AT24" s="63">
        <v>41825.17</v>
      </c>
      <c r="AU24" s="63">
        <v>69103.649999999994</v>
      </c>
      <c r="AV24" s="63">
        <v>0</v>
      </c>
      <c r="AW24" s="63">
        <v>6085.05</v>
      </c>
      <c r="AX24" s="63">
        <v>2469.4499999999998</v>
      </c>
      <c r="AY24" s="63">
        <v>1800929.3</v>
      </c>
      <c r="AZ24" s="63">
        <v>12651.54</v>
      </c>
      <c r="BA24" s="63">
        <v>0</v>
      </c>
      <c r="BB24" s="63">
        <v>66832.55</v>
      </c>
      <c r="BC24" s="63">
        <v>256312.38</v>
      </c>
      <c r="BD24" s="63">
        <v>-447842.77</v>
      </c>
      <c r="BE24" s="63">
        <v>7013.76</v>
      </c>
      <c r="BF24" s="60"/>
      <c r="BG24" s="60"/>
      <c r="BH24" s="60"/>
      <c r="BI24" s="60"/>
      <c r="BJ24" s="60"/>
      <c r="BK24" s="60"/>
      <c r="BL24" s="60"/>
      <c r="BM24" s="60"/>
      <c r="BN24" s="60"/>
    </row>
    <row r="25" spans="1:66" outlineLevel="1">
      <c r="A25" s="60"/>
      <c r="B25" s="174">
        <v>23</v>
      </c>
      <c r="D25" s="63">
        <v>928230.3</v>
      </c>
      <c r="E25" s="63">
        <v>76050.89</v>
      </c>
      <c r="F25" s="63">
        <v>780.17</v>
      </c>
      <c r="G25" s="63">
        <v>70353</v>
      </c>
      <c r="H25" s="63">
        <v>108250.84</v>
      </c>
      <c r="I25" s="63">
        <v>1822.62</v>
      </c>
      <c r="J25" s="63">
        <v>0</v>
      </c>
      <c r="K25" s="63">
        <v>0</v>
      </c>
      <c r="L25" s="63">
        <v>39552.120000000003</v>
      </c>
      <c r="M25" s="63">
        <v>0</v>
      </c>
      <c r="N25" s="63">
        <v>373346.29</v>
      </c>
      <c r="O25" s="63">
        <v>0</v>
      </c>
      <c r="P25" s="63">
        <v>3685.56</v>
      </c>
      <c r="Q25" s="63">
        <v>0</v>
      </c>
      <c r="R25" s="63">
        <v>209688.79</v>
      </c>
      <c r="S25" s="63">
        <v>0</v>
      </c>
      <c r="T25" s="63">
        <v>19514.04</v>
      </c>
      <c r="U25" s="63">
        <v>4133.88</v>
      </c>
      <c r="V25" s="63">
        <v>129394.01</v>
      </c>
      <c r="W25" s="63">
        <v>23621.33</v>
      </c>
      <c r="X25" s="63">
        <v>0</v>
      </c>
      <c r="Y25" s="63">
        <v>64.19</v>
      </c>
      <c r="Z25" s="63">
        <v>0</v>
      </c>
      <c r="AA25" s="63">
        <v>0</v>
      </c>
      <c r="AB25" s="63">
        <v>8075788.8099999996</v>
      </c>
      <c r="AC25" s="63">
        <v>6705.74</v>
      </c>
      <c r="AD25" s="63">
        <v>127689.60000000001</v>
      </c>
      <c r="AE25" s="63">
        <v>-31685.200000000001</v>
      </c>
      <c r="AF25" s="63">
        <v>0</v>
      </c>
      <c r="AG25" s="63">
        <v>0</v>
      </c>
      <c r="AH25" s="63">
        <v>0</v>
      </c>
      <c r="AI25" s="63">
        <v>9638.6299999999992</v>
      </c>
      <c r="AJ25" s="63">
        <v>0</v>
      </c>
      <c r="AK25" s="63">
        <v>0</v>
      </c>
      <c r="AL25" s="63">
        <v>111693.22</v>
      </c>
      <c r="AM25" s="63">
        <v>0</v>
      </c>
      <c r="AN25" s="63">
        <v>143052.17000000001</v>
      </c>
      <c r="AO25" s="63">
        <v>151090.93</v>
      </c>
      <c r="AP25" s="63">
        <v>105141.19</v>
      </c>
      <c r="AQ25" s="63">
        <v>0</v>
      </c>
      <c r="AR25" s="63">
        <v>28173.62</v>
      </c>
      <c r="AS25" s="63">
        <v>56524.35</v>
      </c>
      <c r="AT25" s="63">
        <v>10451.540000000001</v>
      </c>
      <c r="AU25" s="63">
        <v>5180.5600000000004</v>
      </c>
      <c r="AV25" s="63">
        <v>0</v>
      </c>
      <c r="AW25" s="63">
        <v>-134</v>
      </c>
      <c r="AX25" s="63">
        <v>21871.7</v>
      </c>
      <c r="AY25" s="63">
        <v>246374.51</v>
      </c>
      <c r="AZ25" s="63">
        <v>0</v>
      </c>
      <c r="BA25" s="63">
        <v>0</v>
      </c>
      <c r="BB25" s="63">
        <v>24723.63</v>
      </c>
      <c r="BC25" s="63">
        <v>36800.82</v>
      </c>
      <c r="BD25" s="63">
        <v>572526.5</v>
      </c>
      <c r="BE25" s="63">
        <v>4245.75</v>
      </c>
      <c r="BF25" s="60"/>
      <c r="BG25" s="60"/>
      <c r="BH25" s="60"/>
      <c r="BI25" s="60"/>
      <c r="BJ25" s="60"/>
      <c r="BK25" s="60"/>
      <c r="BL25" s="60"/>
      <c r="BM25" s="60"/>
      <c r="BN25" s="60"/>
    </row>
    <row r="26" spans="1:66" outlineLevel="1">
      <c r="A26" s="60"/>
      <c r="B26" s="174">
        <v>24</v>
      </c>
      <c r="D26" s="63">
        <v>656762.65</v>
      </c>
      <c r="E26" s="63">
        <v>600533.56999999995</v>
      </c>
      <c r="F26" s="63">
        <v>10123.73</v>
      </c>
      <c r="G26" s="63">
        <v>388434</v>
      </c>
      <c r="H26" s="63">
        <v>0</v>
      </c>
      <c r="I26" s="63">
        <v>677238.08</v>
      </c>
      <c r="J26" s="63">
        <v>90645.84</v>
      </c>
      <c r="K26" s="63">
        <v>10701.22</v>
      </c>
      <c r="L26" s="63">
        <v>15983.63</v>
      </c>
      <c r="M26" s="63">
        <v>0</v>
      </c>
      <c r="N26" s="63">
        <v>1659492.55</v>
      </c>
      <c r="O26" s="63">
        <v>0</v>
      </c>
      <c r="P26" s="63">
        <v>13381.44</v>
      </c>
      <c r="Q26" s="63">
        <v>228708.18</v>
      </c>
      <c r="R26" s="63">
        <v>597802.74</v>
      </c>
      <c r="S26" s="63">
        <v>166744.68</v>
      </c>
      <c r="T26" s="63">
        <v>5301.92</v>
      </c>
      <c r="U26" s="63">
        <v>86049.64</v>
      </c>
      <c r="V26" s="63">
        <v>895684.06</v>
      </c>
      <c r="W26" s="63">
        <v>127925.78</v>
      </c>
      <c r="X26" s="63">
        <v>44932.79</v>
      </c>
      <c r="Y26" s="63">
        <v>85771.13</v>
      </c>
      <c r="Z26" s="63">
        <v>0</v>
      </c>
      <c r="AA26" s="63">
        <v>0</v>
      </c>
      <c r="AB26" s="63">
        <v>78354239.379999995</v>
      </c>
      <c r="AC26" s="63">
        <v>13918868.810000001</v>
      </c>
      <c r="AD26" s="63">
        <v>243484.19</v>
      </c>
      <c r="AE26" s="63">
        <v>205625.02</v>
      </c>
      <c r="AF26" s="63">
        <v>3279.85</v>
      </c>
      <c r="AG26" s="63">
        <v>140175.1</v>
      </c>
      <c r="AH26" s="63">
        <v>3375843.29</v>
      </c>
      <c r="AI26" s="63">
        <v>900748.73</v>
      </c>
      <c r="AJ26" s="63">
        <v>979541.77</v>
      </c>
      <c r="AK26" s="63">
        <v>2101740.59</v>
      </c>
      <c r="AL26" s="63">
        <v>244192.9</v>
      </c>
      <c r="AM26" s="63">
        <v>-107.57</v>
      </c>
      <c r="AN26" s="63">
        <v>86048.6</v>
      </c>
      <c r="AO26" s="63">
        <v>299999.67</v>
      </c>
      <c r="AP26" s="63">
        <v>14.81</v>
      </c>
      <c r="AQ26" s="63">
        <v>112258.99</v>
      </c>
      <c r="AR26" s="63">
        <v>414486.97</v>
      </c>
      <c r="AS26" s="63">
        <v>593297.48</v>
      </c>
      <c r="AT26" s="63">
        <v>89871.69</v>
      </c>
      <c r="AU26" s="63">
        <v>59947.05</v>
      </c>
      <c r="AV26" s="63">
        <v>37995.449999999997</v>
      </c>
      <c r="AW26" s="63">
        <v>0</v>
      </c>
      <c r="AX26" s="63">
        <v>255389.01</v>
      </c>
      <c r="AY26" s="63">
        <v>3481416.73</v>
      </c>
      <c r="AZ26" s="63">
        <v>0</v>
      </c>
      <c r="BA26" s="63">
        <v>84951.2</v>
      </c>
      <c r="BB26" s="63">
        <v>92111.47</v>
      </c>
      <c r="BC26" s="63">
        <v>79330.59</v>
      </c>
      <c r="BD26" s="63">
        <v>7893.74</v>
      </c>
      <c r="BE26" s="63">
        <v>0</v>
      </c>
      <c r="BF26" s="60"/>
      <c r="BG26" s="60"/>
      <c r="BH26" s="60"/>
      <c r="BI26" s="60"/>
      <c r="BJ26" s="60"/>
      <c r="BK26" s="60"/>
      <c r="BL26" s="60"/>
      <c r="BM26" s="60"/>
      <c r="BN26" s="60"/>
    </row>
    <row r="27" spans="1:66" outlineLevel="1">
      <c r="A27" s="60"/>
      <c r="B27" s="174">
        <v>25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959.89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47.03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47695.55</v>
      </c>
      <c r="BE27" s="63">
        <v>0</v>
      </c>
      <c r="BF27" s="60"/>
      <c r="BG27" s="60"/>
      <c r="BH27" s="60"/>
      <c r="BI27" s="60"/>
      <c r="BJ27" s="60"/>
      <c r="BK27" s="60"/>
      <c r="BL27" s="60"/>
      <c r="BM27" s="60"/>
      <c r="BN27" s="60"/>
    </row>
    <row r="28" spans="1:66" outlineLevel="1">
      <c r="A28" s="60"/>
      <c r="B28" s="174">
        <v>26</v>
      </c>
      <c r="D28" s="63">
        <v>0</v>
      </c>
      <c r="E28" s="63">
        <v>268746.48</v>
      </c>
      <c r="F28" s="63">
        <v>0</v>
      </c>
      <c r="G28" s="63">
        <v>21910</v>
      </c>
      <c r="H28" s="63">
        <v>0</v>
      </c>
      <c r="I28" s="63">
        <v>47653.17</v>
      </c>
      <c r="J28" s="63">
        <v>11002.8</v>
      </c>
      <c r="K28" s="63">
        <v>4177.6499999999996</v>
      </c>
      <c r="L28" s="63">
        <v>0</v>
      </c>
      <c r="M28" s="63">
        <v>32667</v>
      </c>
      <c r="N28" s="63">
        <v>179281.25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9317.7900000000009</v>
      </c>
      <c r="U28" s="63">
        <v>0</v>
      </c>
      <c r="V28" s="63">
        <v>138124.5</v>
      </c>
      <c r="W28" s="63">
        <v>34552.639999999999</v>
      </c>
      <c r="X28" s="63">
        <v>0</v>
      </c>
      <c r="Y28" s="63">
        <v>17806.8</v>
      </c>
      <c r="Z28" s="63">
        <v>6286.65</v>
      </c>
      <c r="AA28" s="63">
        <v>2808.6</v>
      </c>
      <c r="AB28" s="63">
        <v>0</v>
      </c>
      <c r="AC28" s="63">
        <v>0</v>
      </c>
      <c r="AD28" s="63">
        <v>50569.59</v>
      </c>
      <c r="AE28" s="63">
        <v>47710.67</v>
      </c>
      <c r="AF28" s="63">
        <v>0</v>
      </c>
      <c r="AG28" s="63">
        <v>84879.89</v>
      </c>
      <c r="AH28" s="63">
        <v>90236.01</v>
      </c>
      <c r="AI28" s="63">
        <v>0</v>
      </c>
      <c r="AJ28" s="63">
        <v>79035.25</v>
      </c>
      <c r="AK28" s="63">
        <v>0</v>
      </c>
      <c r="AL28" s="63">
        <v>20897.52</v>
      </c>
      <c r="AM28" s="63">
        <v>59413.01</v>
      </c>
      <c r="AN28" s="63">
        <v>21321.24</v>
      </c>
      <c r="AO28" s="63">
        <v>34449.24</v>
      </c>
      <c r="AP28" s="63">
        <v>0</v>
      </c>
      <c r="AQ28" s="63">
        <v>0</v>
      </c>
      <c r="AR28" s="63">
        <v>30455</v>
      </c>
      <c r="AS28" s="63">
        <v>640.86</v>
      </c>
      <c r="AT28" s="63">
        <v>15410.64</v>
      </c>
      <c r="AU28" s="63">
        <v>67871.22</v>
      </c>
      <c r="AV28" s="63">
        <v>1113.28</v>
      </c>
      <c r="AW28" s="63">
        <v>0</v>
      </c>
      <c r="AX28" s="63">
        <v>16278.83</v>
      </c>
      <c r="AY28" s="63">
        <v>0</v>
      </c>
      <c r="AZ28" s="63">
        <v>0</v>
      </c>
      <c r="BA28" s="63">
        <v>40707.26</v>
      </c>
      <c r="BB28" s="63">
        <v>0</v>
      </c>
      <c r="BC28" s="63">
        <v>42737.279999999999</v>
      </c>
      <c r="BD28" s="63">
        <v>76851.7</v>
      </c>
      <c r="BE28" s="63">
        <v>70981.45</v>
      </c>
      <c r="BF28" s="60"/>
      <c r="BG28" s="60"/>
      <c r="BH28" s="60"/>
      <c r="BI28" s="60"/>
      <c r="BJ28" s="60"/>
      <c r="BK28" s="60"/>
      <c r="BL28" s="60"/>
      <c r="BM28" s="60"/>
      <c r="BN28" s="60"/>
    </row>
    <row r="29" spans="1:66" outlineLevel="1">
      <c r="A29" s="60"/>
      <c r="B29" s="174">
        <v>27</v>
      </c>
      <c r="D29" s="63">
        <v>0</v>
      </c>
      <c r="E29" s="63">
        <v>2243.4</v>
      </c>
      <c r="F29" s="63">
        <v>1990.6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27291.15</v>
      </c>
      <c r="R29" s="63">
        <v>979</v>
      </c>
      <c r="S29" s="63">
        <v>131152.01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6300</v>
      </c>
      <c r="Z29" s="63">
        <v>0</v>
      </c>
      <c r="AA29" s="63">
        <v>0</v>
      </c>
      <c r="AB29" s="63">
        <v>0</v>
      </c>
      <c r="AC29" s="63">
        <v>144211.29999999999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-5946.6</v>
      </c>
      <c r="AQ29" s="63">
        <v>0</v>
      </c>
      <c r="AR29" s="63">
        <v>12416.67</v>
      </c>
      <c r="AS29" s="63">
        <v>129791.91</v>
      </c>
      <c r="AT29" s="63">
        <v>2477.04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0</v>
      </c>
      <c r="BE29" s="63">
        <v>2903.67</v>
      </c>
      <c r="BF29" s="60"/>
      <c r="BG29" s="60"/>
      <c r="BH29" s="60"/>
      <c r="BI29" s="60"/>
      <c r="BJ29" s="60"/>
      <c r="BK29" s="60"/>
      <c r="BL29" s="60"/>
      <c r="BM29" s="60"/>
      <c r="BN29" s="60"/>
    </row>
    <row r="30" spans="1:66">
      <c r="A30" s="60"/>
      <c r="B30" s="174">
        <v>28</v>
      </c>
      <c r="D30" s="134">
        <v>87079578.709999993</v>
      </c>
      <c r="E30" s="134">
        <v>1911056.5099999998</v>
      </c>
      <c r="F30" s="134">
        <v>373879.31</v>
      </c>
      <c r="G30" s="134">
        <v>3542809</v>
      </c>
      <c r="H30" s="134">
        <v>4968442.2059999993</v>
      </c>
      <c r="I30" s="134">
        <v>2109544.91</v>
      </c>
      <c r="J30" s="134">
        <v>425313.37000000005</v>
      </c>
      <c r="K30" s="134">
        <v>283673.76</v>
      </c>
      <c r="L30" s="134">
        <v>59538.5</v>
      </c>
      <c r="M30" s="134">
        <v>375872.62119999999</v>
      </c>
      <c r="N30" s="134">
        <v>11617162.720000001</v>
      </c>
      <c r="O30" s="134">
        <v>2256184.85</v>
      </c>
      <c r="P30" s="134">
        <v>8404905.2500000019</v>
      </c>
      <c r="Q30" s="134">
        <v>825565.21000000008</v>
      </c>
      <c r="R30" s="134">
        <v>1664044.5999999999</v>
      </c>
      <c r="S30" s="134">
        <v>1668722.92</v>
      </c>
      <c r="T30" s="134">
        <v>1127214.5</v>
      </c>
      <c r="U30" s="134">
        <v>489224.27</v>
      </c>
      <c r="V30" s="134">
        <v>6530111.4900000002</v>
      </c>
      <c r="W30" s="134">
        <v>1123098.9699999997</v>
      </c>
      <c r="X30" s="134">
        <v>1746775.83</v>
      </c>
      <c r="Y30" s="134">
        <v>207119.06</v>
      </c>
      <c r="Z30" s="134">
        <v>17128.650000000001</v>
      </c>
      <c r="AA30" s="134">
        <v>122373.94</v>
      </c>
      <c r="AB30" s="134">
        <v>177195596.13999999</v>
      </c>
      <c r="AC30" s="134">
        <v>27044543.220000003</v>
      </c>
      <c r="AD30" s="134">
        <v>1714580.6700000002</v>
      </c>
      <c r="AE30" s="134">
        <v>2363875.3299999996</v>
      </c>
      <c r="AF30" s="134">
        <v>531033.19999999995</v>
      </c>
      <c r="AG30" s="134">
        <v>436100.5</v>
      </c>
      <c r="AH30" s="134">
        <v>13088131.540000001</v>
      </c>
      <c r="AI30" s="134">
        <v>2544184.1999999997</v>
      </c>
      <c r="AJ30" s="134">
        <v>3270020.75</v>
      </c>
      <c r="AK30" s="134">
        <v>4948173.5299999993</v>
      </c>
      <c r="AL30" s="134">
        <v>714720.22000000009</v>
      </c>
      <c r="AM30" s="134">
        <v>1206272.93</v>
      </c>
      <c r="AN30" s="134">
        <v>1018251.75</v>
      </c>
      <c r="AO30" s="134">
        <v>8718792.4699999988</v>
      </c>
      <c r="AP30" s="134">
        <v>833713.08000000019</v>
      </c>
      <c r="AQ30" s="134">
        <v>1841633.6400000001</v>
      </c>
      <c r="AR30" s="134">
        <v>934384.83</v>
      </c>
      <c r="AS30" s="134">
        <v>4419263.7100000009</v>
      </c>
      <c r="AT30" s="134">
        <v>371482.26</v>
      </c>
      <c r="AU30" s="134">
        <v>393551.73</v>
      </c>
      <c r="AV30" s="134">
        <v>621014.91999999993</v>
      </c>
      <c r="AW30" s="134">
        <v>2892561.2399999993</v>
      </c>
      <c r="AX30" s="134">
        <v>462801.21</v>
      </c>
      <c r="AY30" s="134">
        <v>47119550.849999994</v>
      </c>
      <c r="AZ30" s="134">
        <v>76667.240000000005</v>
      </c>
      <c r="BA30" s="134">
        <v>1815317.15</v>
      </c>
      <c r="BB30" s="134">
        <v>455516.68000000005</v>
      </c>
      <c r="BC30" s="134">
        <v>801444.54999999993</v>
      </c>
      <c r="BD30" s="134">
        <v>10387915.529999999</v>
      </c>
      <c r="BE30" s="134">
        <v>5361455.46</v>
      </c>
      <c r="BF30" s="60"/>
      <c r="BG30" s="60"/>
      <c r="BH30" s="60"/>
      <c r="BI30" s="60"/>
      <c r="BJ30" s="22"/>
      <c r="BK30" s="22"/>
      <c r="BL30" s="22"/>
      <c r="BM30" s="22"/>
      <c r="BN30" s="22"/>
    </row>
    <row r="31" spans="1:66" outlineLevel="1">
      <c r="A31" s="60"/>
      <c r="B31" s="174">
        <v>29</v>
      </c>
      <c r="D31" s="63">
        <v>18890946.079999998</v>
      </c>
      <c r="E31" s="63">
        <v>125152.59</v>
      </c>
      <c r="F31" s="63">
        <v>0</v>
      </c>
      <c r="G31" s="63">
        <v>0</v>
      </c>
      <c r="H31" s="63">
        <v>0</v>
      </c>
      <c r="I31" s="63">
        <v>28027.35</v>
      </c>
      <c r="J31" s="63">
        <v>33882.050000000003</v>
      </c>
      <c r="K31" s="63">
        <v>0</v>
      </c>
      <c r="L31" s="63">
        <v>0</v>
      </c>
      <c r="M31" s="63">
        <v>0</v>
      </c>
      <c r="N31" s="63">
        <v>595769.19999999995</v>
      </c>
      <c r="O31" s="63">
        <v>927958.94</v>
      </c>
      <c r="P31" s="63">
        <v>0</v>
      </c>
      <c r="Q31" s="63">
        <v>192637.02</v>
      </c>
      <c r="R31" s="63">
        <v>3472</v>
      </c>
      <c r="S31" s="63">
        <v>8411.51</v>
      </c>
      <c r="T31" s="63">
        <v>0</v>
      </c>
      <c r="U31" s="63">
        <v>99474.54</v>
      </c>
      <c r="V31" s="63">
        <v>0</v>
      </c>
      <c r="W31" s="63">
        <v>125117.53</v>
      </c>
      <c r="X31" s="63">
        <v>0</v>
      </c>
      <c r="Y31" s="63">
        <v>24992.31</v>
      </c>
      <c r="Z31" s="63">
        <v>0</v>
      </c>
      <c r="AA31" s="63">
        <v>0</v>
      </c>
      <c r="AB31" s="63">
        <v>11603293.689999999</v>
      </c>
      <c r="AC31" s="63">
        <v>0</v>
      </c>
      <c r="AD31" s="63">
        <v>0</v>
      </c>
      <c r="AE31" s="63">
        <v>60599.18</v>
      </c>
      <c r="AF31" s="63">
        <v>0</v>
      </c>
      <c r="AG31" s="63">
        <v>529561.55000000005</v>
      </c>
      <c r="AH31" s="63">
        <v>1967261.26</v>
      </c>
      <c r="AI31" s="63">
        <v>0</v>
      </c>
      <c r="AJ31" s="63">
        <v>43907.91</v>
      </c>
      <c r="AK31" s="63">
        <v>333646.49</v>
      </c>
      <c r="AL31" s="63">
        <v>321.45999999999998</v>
      </c>
      <c r="AM31" s="63">
        <v>468307.97</v>
      </c>
      <c r="AN31" s="63">
        <v>4855.3900000000003</v>
      </c>
      <c r="AO31" s="63">
        <v>767259.84</v>
      </c>
      <c r="AP31" s="63">
        <v>0</v>
      </c>
      <c r="AQ31" s="63">
        <v>229136.68</v>
      </c>
      <c r="AR31" s="63">
        <v>61591.45</v>
      </c>
      <c r="AS31" s="63">
        <v>0</v>
      </c>
      <c r="AT31" s="63">
        <v>0</v>
      </c>
      <c r="AU31" s="63">
        <v>0</v>
      </c>
      <c r="AV31" s="63">
        <v>0</v>
      </c>
      <c r="AW31" s="63">
        <v>1713712.16</v>
      </c>
      <c r="AX31" s="63">
        <v>1043.1400000000001</v>
      </c>
      <c r="AY31" s="63">
        <v>19661234.59</v>
      </c>
      <c r="AZ31" s="63">
        <v>110533.87</v>
      </c>
      <c r="BA31" s="63">
        <v>76060.36</v>
      </c>
      <c r="BB31" s="63">
        <v>89749.95</v>
      </c>
      <c r="BC31" s="63">
        <v>0</v>
      </c>
      <c r="BD31" s="63">
        <v>0</v>
      </c>
      <c r="BE31" s="63">
        <v>15330.3</v>
      </c>
      <c r="BF31" s="60"/>
      <c r="BG31" s="60"/>
      <c r="BH31" s="60"/>
      <c r="BI31" s="60"/>
      <c r="BJ31" s="60"/>
      <c r="BK31" s="60"/>
      <c r="BL31" s="60"/>
      <c r="BM31" s="60"/>
      <c r="BN31" s="60"/>
    </row>
    <row r="32" spans="1:66" outlineLevel="1">
      <c r="A32" s="60"/>
      <c r="B32" s="174">
        <v>30</v>
      </c>
      <c r="D32" s="63">
        <v>1483680.88</v>
      </c>
      <c r="E32" s="63">
        <v>1947.12</v>
      </c>
      <c r="F32" s="63">
        <v>0</v>
      </c>
      <c r="G32" s="63">
        <v>0</v>
      </c>
      <c r="H32" s="63">
        <v>387812.45</v>
      </c>
      <c r="I32" s="63">
        <v>254145.92000000001</v>
      </c>
      <c r="J32" s="63">
        <v>0</v>
      </c>
      <c r="K32" s="63">
        <v>0</v>
      </c>
      <c r="L32" s="63">
        <v>8668.02</v>
      </c>
      <c r="M32" s="63">
        <v>0</v>
      </c>
      <c r="N32" s="63">
        <v>13362.87</v>
      </c>
      <c r="O32" s="63">
        <v>0</v>
      </c>
      <c r="P32" s="63">
        <v>0</v>
      </c>
      <c r="Q32" s="63">
        <v>40328.370000000003</v>
      </c>
      <c r="R32" s="63">
        <v>25168.57</v>
      </c>
      <c r="S32" s="63">
        <v>0</v>
      </c>
      <c r="T32" s="63">
        <v>24542.720000000001</v>
      </c>
      <c r="U32" s="63">
        <v>14997.57</v>
      </c>
      <c r="V32" s="63">
        <v>42561.87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1927898.37</v>
      </c>
      <c r="AC32" s="63">
        <v>0</v>
      </c>
      <c r="AD32" s="63">
        <v>0</v>
      </c>
      <c r="AE32" s="63">
        <v>71464.86</v>
      </c>
      <c r="AF32" s="63">
        <v>0</v>
      </c>
      <c r="AG32" s="63">
        <v>0</v>
      </c>
      <c r="AH32" s="63">
        <v>139184.32000000001</v>
      </c>
      <c r="AI32" s="63">
        <v>0</v>
      </c>
      <c r="AJ32" s="63">
        <v>0</v>
      </c>
      <c r="AK32" s="63">
        <v>0</v>
      </c>
      <c r="AL32" s="63">
        <v>0</v>
      </c>
      <c r="AM32" s="63">
        <v>29037.85</v>
      </c>
      <c r="AN32" s="63">
        <v>0</v>
      </c>
      <c r="AO32" s="63">
        <v>25723.75</v>
      </c>
      <c r="AP32" s="63">
        <v>0</v>
      </c>
      <c r="AQ32" s="63">
        <v>49055.82</v>
      </c>
      <c r="AR32" s="63">
        <v>20885.86</v>
      </c>
      <c r="AS32" s="63">
        <v>187607.77</v>
      </c>
      <c r="AT32" s="63">
        <v>0</v>
      </c>
      <c r="AU32" s="63">
        <v>0</v>
      </c>
      <c r="AV32" s="63">
        <v>0</v>
      </c>
      <c r="AW32" s="63">
        <v>19171.55</v>
      </c>
      <c r="AX32" s="63">
        <v>0</v>
      </c>
      <c r="AY32" s="63">
        <v>16022625.34</v>
      </c>
      <c r="AZ32" s="63">
        <v>0</v>
      </c>
      <c r="BA32" s="63">
        <v>29843.78</v>
      </c>
      <c r="BB32" s="63">
        <v>0</v>
      </c>
      <c r="BC32" s="63">
        <v>3186.46</v>
      </c>
      <c r="BD32" s="63">
        <v>273548.96000000002</v>
      </c>
      <c r="BE32" s="63">
        <v>6790.51</v>
      </c>
      <c r="BF32" s="60"/>
      <c r="BG32" s="60"/>
      <c r="BH32" s="60"/>
      <c r="BI32" s="60"/>
      <c r="BJ32" s="60"/>
      <c r="BK32" s="60"/>
      <c r="BL32" s="60"/>
      <c r="BM32" s="60"/>
      <c r="BN32" s="60"/>
    </row>
    <row r="33" spans="1:66" outlineLevel="1">
      <c r="A33" s="60"/>
      <c r="B33" s="174">
        <v>31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3476.38</v>
      </c>
      <c r="O33" s="63">
        <v>0</v>
      </c>
      <c r="P33" s="63">
        <v>435074.42</v>
      </c>
      <c r="Q33" s="63">
        <v>0</v>
      </c>
      <c r="R33" s="63">
        <v>0</v>
      </c>
      <c r="S33" s="63">
        <v>0</v>
      </c>
      <c r="T33" s="63">
        <v>77604.789999999994</v>
      </c>
      <c r="U33" s="63">
        <v>54923.95</v>
      </c>
      <c r="V33" s="63">
        <v>0</v>
      </c>
      <c r="W33" s="63">
        <v>36916.800000000003</v>
      </c>
      <c r="X33" s="63">
        <v>0</v>
      </c>
      <c r="Y33" s="63">
        <v>0</v>
      </c>
      <c r="Z33" s="63">
        <v>0</v>
      </c>
      <c r="AA33" s="63">
        <v>0</v>
      </c>
      <c r="AB33" s="63">
        <v>1302237.6100000001</v>
      </c>
      <c r="AC33" s="63">
        <v>925407.99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4922.16</v>
      </c>
      <c r="AL33" s="63">
        <v>24214.71</v>
      </c>
      <c r="AM33" s="63">
        <v>0</v>
      </c>
      <c r="AN33" s="63">
        <v>0</v>
      </c>
      <c r="AO33" s="63">
        <v>173819.42</v>
      </c>
      <c r="AP33" s="63">
        <v>0</v>
      </c>
      <c r="AQ33" s="63">
        <v>0</v>
      </c>
      <c r="AR33" s="63">
        <v>0</v>
      </c>
      <c r="AS33" s="63">
        <v>112744.25</v>
      </c>
      <c r="AT33" s="63">
        <v>0</v>
      </c>
      <c r="AU33" s="63">
        <v>0</v>
      </c>
      <c r="AV33" s="63">
        <v>0</v>
      </c>
      <c r="AW33" s="63">
        <v>6294.61</v>
      </c>
      <c r="AX33" s="63">
        <v>0</v>
      </c>
      <c r="AY33" s="63">
        <v>1040806.54</v>
      </c>
      <c r="AZ33" s="63">
        <v>0</v>
      </c>
      <c r="BA33" s="63">
        <v>0</v>
      </c>
      <c r="BB33" s="63">
        <v>0</v>
      </c>
      <c r="BC33" s="63">
        <v>0</v>
      </c>
      <c r="BD33" s="63">
        <v>820343.89</v>
      </c>
      <c r="BE33" s="63">
        <v>6633.9</v>
      </c>
      <c r="BF33" s="60"/>
      <c r="BG33" s="60"/>
      <c r="BH33" s="60"/>
      <c r="BI33" s="60"/>
      <c r="BJ33" s="60"/>
      <c r="BK33" s="60"/>
      <c r="BL33" s="60"/>
      <c r="BM33" s="60"/>
      <c r="BN33" s="60"/>
    </row>
    <row r="34" spans="1:66" outlineLevel="1">
      <c r="A34" s="60"/>
      <c r="B34" s="174">
        <v>32</v>
      </c>
      <c r="D34" s="63">
        <v>6683485.3600000003</v>
      </c>
      <c r="E34" s="63">
        <v>27948.93</v>
      </c>
      <c r="F34" s="63">
        <v>18063.8</v>
      </c>
      <c r="G34" s="63">
        <v>80508</v>
      </c>
      <c r="H34" s="63">
        <v>731120.8</v>
      </c>
      <c r="I34" s="63">
        <v>56890.22</v>
      </c>
      <c r="J34" s="63">
        <v>36958.89</v>
      </c>
      <c r="K34" s="63">
        <v>0</v>
      </c>
      <c r="L34" s="63">
        <v>31802.32</v>
      </c>
      <c r="M34" s="63">
        <v>0</v>
      </c>
      <c r="N34" s="63">
        <v>495975.05</v>
      </c>
      <c r="O34" s="63">
        <v>129840.5</v>
      </c>
      <c r="P34" s="63">
        <v>11051.2</v>
      </c>
      <c r="Q34" s="63">
        <v>75167.009999999995</v>
      </c>
      <c r="R34" s="63">
        <v>22666.42</v>
      </c>
      <c r="S34" s="63">
        <v>0</v>
      </c>
      <c r="T34" s="63">
        <v>2950</v>
      </c>
      <c r="U34" s="63">
        <v>0</v>
      </c>
      <c r="V34" s="63">
        <v>12802.41</v>
      </c>
      <c r="W34" s="63">
        <v>0</v>
      </c>
      <c r="X34" s="63">
        <v>165261.81</v>
      </c>
      <c r="Y34" s="63">
        <v>0</v>
      </c>
      <c r="Z34" s="63">
        <v>0</v>
      </c>
      <c r="AA34" s="63">
        <v>0</v>
      </c>
      <c r="AB34" s="63">
        <v>12262737.449999999</v>
      </c>
      <c r="AC34" s="63">
        <v>477693.35</v>
      </c>
      <c r="AD34" s="63">
        <v>87064.75</v>
      </c>
      <c r="AE34" s="63">
        <v>187414.82</v>
      </c>
      <c r="AF34" s="63">
        <v>0</v>
      </c>
      <c r="AG34" s="63">
        <v>264347.95</v>
      </c>
      <c r="AH34" s="63">
        <v>913672.51</v>
      </c>
      <c r="AI34" s="63">
        <v>0</v>
      </c>
      <c r="AJ34" s="63">
        <v>73087.14</v>
      </c>
      <c r="AK34" s="63">
        <v>89662.63</v>
      </c>
      <c r="AL34" s="63">
        <v>0</v>
      </c>
      <c r="AM34" s="63">
        <v>131125.94</v>
      </c>
      <c r="AN34" s="63">
        <v>34803.42</v>
      </c>
      <c r="AO34" s="63">
        <v>184205.03</v>
      </c>
      <c r="AP34" s="63">
        <v>-275.11</v>
      </c>
      <c r="AQ34" s="63">
        <v>331720.78000000003</v>
      </c>
      <c r="AR34" s="63">
        <v>85992.9</v>
      </c>
      <c r="AS34" s="63">
        <v>227354.67</v>
      </c>
      <c r="AT34" s="63">
        <v>324.31</v>
      </c>
      <c r="AU34" s="63">
        <v>64403.519999999997</v>
      </c>
      <c r="AV34" s="63">
        <v>0</v>
      </c>
      <c r="AW34" s="63">
        <v>261097.75</v>
      </c>
      <c r="AX34" s="63">
        <v>0</v>
      </c>
      <c r="AY34" s="63">
        <v>513690.68</v>
      </c>
      <c r="AZ34" s="63">
        <v>0</v>
      </c>
      <c r="BA34" s="63">
        <v>57392.68</v>
      </c>
      <c r="BB34" s="63">
        <v>16984.259999999998</v>
      </c>
      <c r="BC34" s="63">
        <v>272888.31</v>
      </c>
      <c r="BD34" s="63">
        <v>49190.65</v>
      </c>
      <c r="BE34" s="63">
        <v>2883.31</v>
      </c>
      <c r="BF34" s="60"/>
      <c r="BG34" s="60"/>
      <c r="BH34" s="60"/>
      <c r="BI34" s="60"/>
      <c r="BJ34" s="60"/>
      <c r="BK34" s="60"/>
      <c r="BL34" s="60"/>
      <c r="BM34" s="60"/>
      <c r="BN34" s="60"/>
    </row>
    <row r="35" spans="1:66" outlineLevel="1">
      <c r="A35" s="60"/>
      <c r="B35" s="174">
        <v>33</v>
      </c>
      <c r="D35" s="63">
        <v>112225.23</v>
      </c>
      <c r="E35" s="63">
        <v>62041.61</v>
      </c>
      <c r="F35" s="63">
        <v>7676.21</v>
      </c>
      <c r="G35" s="63">
        <v>6554</v>
      </c>
      <c r="H35" s="63">
        <v>25352.82</v>
      </c>
      <c r="I35" s="63">
        <v>158475.01</v>
      </c>
      <c r="J35" s="63">
        <v>30150.49</v>
      </c>
      <c r="K35" s="63">
        <v>2300.5500000000002</v>
      </c>
      <c r="L35" s="63">
        <v>7469.71</v>
      </c>
      <c r="M35" s="63">
        <v>54814.07</v>
      </c>
      <c r="N35" s="63">
        <v>72633.19</v>
      </c>
      <c r="O35" s="63">
        <v>192074.44</v>
      </c>
      <c r="P35" s="63">
        <v>588655.34</v>
      </c>
      <c r="Q35" s="63">
        <v>10960.41</v>
      </c>
      <c r="R35" s="63">
        <v>63879.67</v>
      </c>
      <c r="S35" s="63">
        <v>118622.3</v>
      </c>
      <c r="T35" s="63">
        <v>77874.63</v>
      </c>
      <c r="U35" s="63">
        <v>3051.04</v>
      </c>
      <c r="V35" s="63">
        <v>65383.19</v>
      </c>
      <c r="W35" s="63">
        <v>21371.7</v>
      </c>
      <c r="X35" s="63">
        <v>807.99</v>
      </c>
      <c r="Y35" s="63">
        <v>99017.79</v>
      </c>
      <c r="Z35" s="63">
        <v>7940</v>
      </c>
      <c r="AA35" s="63">
        <v>13367</v>
      </c>
      <c r="AB35" s="63">
        <v>25698075.739999998</v>
      </c>
      <c r="AC35" s="63">
        <v>635605.34</v>
      </c>
      <c r="AD35" s="63">
        <v>41455.279999999999</v>
      </c>
      <c r="AE35" s="63">
        <v>109321.4</v>
      </c>
      <c r="AF35" s="63">
        <v>0</v>
      </c>
      <c r="AG35" s="63">
        <v>109938.01</v>
      </c>
      <c r="AH35" s="63">
        <v>536412.24</v>
      </c>
      <c r="AI35" s="63">
        <v>282458.59000000003</v>
      </c>
      <c r="AJ35" s="63">
        <v>30266.36</v>
      </c>
      <c r="AK35" s="63">
        <v>194574.63</v>
      </c>
      <c r="AL35" s="63">
        <v>24953.38</v>
      </c>
      <c r="AM35" s="63">
        <v>96242.97</v>
      </c>
      <c r="AN35" s="63">
        <v>23676.17</v>
      </c>
      <c r="AO35" s="63">
        <v>-80765.899999999994</v>
      </c>
      <c r="AP35" s="63">
        <v>1847.02</v>
      </c>
      <c r="AQ35" s="63">
        <v>221633.1</v>
      </c>
      <c r="AR35" s="63">
        <v>13042.48</v>
      </c>
      <c r="AS35" s="63">
        <v>22270.13</v>
      </c>
      <c r="AT35" s="63">
        <v>2732.15</v>
      </c>
      <c r="AU35" s="63">
        <v>36694.71</v>
      </c>
      <c r="AV35" s="63">
        <v>26340.66</v>
      </c>
      <c r="AW35" s="63">
        <v>408170.36</v>
      </c>
      <c r="AX35" s="63">
        <v>18617.2</v>
      </c>
      <c r="AY35" s="63">
        <v>1376597.89</v>
      </c>
      <c r="AZ35" s="63">
        <v>61605.33</v>
      </c>
      <c r="BA35" s="63">
        <v>125824.92</v>
      </c>
      <c r="BB35" s="63">
        <v>22370.62</v>
      </c>
      <c r="BC35" s="63">
        <v>135926.96</v>
      </c>
      <c r="BD35" s="63">
        <v>288948.90000000002</v>
      </c>
      <c r="BE35" s="63">
        <v>244331.96</v>
      </c>
      <c r="BF35" s="60"/>
      <c r="BG35" s="60"/>
      <c r="BH35" s="60"/>
      <c r="BI35" s="60"/>
      <c r="BJ35" s="60"/>
      <c r="BK35" s="60"/>
      <c r="BL35" s="60"/>
      <c r="BM35" s="60"/>
      <c r="BN35" s="60"/>
    </row>
    <row r="36" spans="1:66" outlineLevel="1">
      <c r="A36" s="60"/>
      <c r="B36" s="174">
        <v>34</v>
      </c>
      <c r="D36" s="63">
        <v>1314406.8500000001</v>
      </c>
      <c r="E36" s="63">
        <v>509151.54</v>
      </c>
      <c r="F36" s="63">
        <v>25390.59</v>
      </c>
      <c r="G36" s="63">
        <v>93677</v>
      </c>
      <c r="H36" s="63">
        <v>2523824.7599999998</v>
      </c>
      <c r="I36" s="63">
        <v>576735.54</v>
      </c>
      <c r="J36" s="63">
        <v>44489.99</v>
      </c>
      <c r="K36" s="63">
        <v>18404.12</v>
      </c>
      <c r="L36" s="63">
        <v>5568.53</v>
      </c>
      <c r="M36" s="63">
        <v>106861.72</v>
      </c>
      <c r="N36" s="63">
        <v>512697.45</v>
      </c>
      <c r="O36" s="63">
        <v>465280.06</v>
      </c>
      <c r="P36" s="63">
        <v>0</v>
      </c>
      <c r="Q36" s="63">
        <v>27450.44</v>
      </c>
      <c r="R36" s="63">
        <v>161873.99</v>
      </c>
      <c r="S36" s="63">
        <v>227028.54</v>
      </c>
      <c r="T36" s="63">
        <v>104262.77</v>
      </c>
      <c r="U36" s="63">
        <v>2167.06</v>
      </c>
      <c r="V36" s="63">
        <v>324075.44</v>
      </c>
      <c r="W36" s="63">
        <v>83564.45</v>
      </c>
      <c r="X36" s="63">
        <v>0</v>
      </c>
      <c r="Y36" s="63">
        <v>140916.64000000001</v>
      </c>
      <c r="Z36" s="63">
        <v>14564.18</v>
      </c>
      <c r="AA36" s="63">
        <v>27653.14</v>
      </c>
      <c r="AB36" s="63">
        <v>43480672.409999996</v>
      </c>
      <c r="AC36" s="63">
        <v>919346.83</v>
      </c>
      <c r="AD36" s="63">
        <v>70582.66</v>
      </c>
      <c r="AE36" s="63">
        <v>251340.27</v>
      </c>
      <c r="AF36" s="63">
        <v>0</v>
      </c>
      <c r="AG36" s="63">
        <v>48225.63</v>
      </c>
      <c r="AH36" s="63">
        <v>1541874.7</v>
      </c>
      <c r="AI36" s="63">
        <v>364613.23</v>
      </c>
      <c r="AJ36" s="63">
        <v>234401.27</v>
      </c>
      <c r="AK36" s="63">
        <v>921094.05</v>
      </c>
      <c r="AL36" s="63">
        <v>49444.480000000003</v>
      </c>
      <c r="AM36" s="63">
        <v>223784.37</v>
      </c>
      <c r="AN36" s="63">
        <v>462964.22</v>
      </c>
      <c r="AO36" s="63">
        <v>186446.13</v>
      </c>
      <c r="AP36" s="63">
        <v>47142.2</v>
      </c>
      <c r="AQ36" s="63">
        <v>0</v>
      </c>
      <c r="AR36" s="63">
        <v>64605.36</v>
      </c>
      <c r="AS36" s="63">
        <v>867030.22</v>
      </c>
      <c r="AT36" s="63">
        <v>9887.61</v>
      </c>
      <c r="AU36" s="63">
        <v>203854.07</v>
      </c>
      <c r="AV36" s="63">
        <v>0</v>
      </c>
      <c r="AW36" s="63">
        <v>1472491.59</v>
      </c>
      <c r="AX36" s="63">
        <v>22544.16</v>
      </c>
      <c r="AY36" s="63">
        <v>8249307.3600000003</v>
      </c>
      <c r="AZ36" s="63">
        <v>112046.82</v>
      </c>
      <c r="BA36" s="63">
        <v>560717.97</v>
      </c>
      <c r="BB36" s="63">
        <v>17823.18</v>
      </c>
      <c r="BC36" s="63">
        <v>187142.85</v>
      </c>
      <c r="BD36" s="63">
        <v>1055926.18</v>
      </c>
      <c r="BE36" s="63">
        <v>799227.01</v>
      </c>
      <c r="BF36" s="60"/>
      <c r="BG36" s="60"/>
      <c r="BH36" s="60"/>
      <c r="BI36" s="60"/>
      <c r="BJ36" s="60"/>
      <c r="BK36" s="60"/>
      <c r="BL36" s="60"/>
      <c r="BM36" s="60"/>
      <c r="BN36" s="60"/>
    </row>
    <row r="37" spans="1:66" outlineLevel="1">
      <c r="A37" s="60"/>
      <c r="B37" s="174">
        <v>35</v>
      </c>
      <c r="D37" s="63">
        <v>0</v>
      </c>
      <c r="E37" s="63">
        <v>216398.88</v>
      </c>
      <c r="F37" s="63">
        <v>957.73</v>
      </c>
      <c r="G37" s="63">
        <v>299233</v>
      </c>
      <c r="H37" s="63">
        <v>646557.32999999996</v>
      </c>
      <c r="I37" s="63">
        <v>399633.72</v>
      </c>
      <c r="J37" s="63">
        <v>85578.01</v>
      </c>
      <c r="K37" s="63">
        <v>0</v>
      </c>
      <c r="L37" s="63">
        <v>0</v>
      </c>
      <c r="M37" s="63">
        <v>104630.5012</v>
      </c>
      <c r="N37" s="63">
        <v>35525.620000000003</v>
      </c>
      <c r="O37" s="63">
        <v>345129.31</v>
      </c>
      <c r="P37" s="63">
        <v>1165549.92</v>
      </c>
      <c r="Q37" s="63">
        <v>279238.51</v>
      </c>
      <c r="R37" s="63">
        <v>272683.05</v>
      </c>
      <c r="S37" s="63">
        <v>142700.09</v>
      </c>
      <c r="T37" s="63">
        <v>897069.4</v>
      </c>
      <c r="U37" s="63">
        <v>17203.32</v>
      </c>
      <c r="V37" s="63">
        <v>164028.92000000001</v>
      </c>
      <c r="W37" s="63">
        <v>53679.37</v>
      </c>
      <c r="X37" s="63">
        <v>0</v>
      </c>
      <c r="Y37" s="63">
        <v>1104.8499999999999</v>
      </c>
      <c r="Z37" s="63">
        <v>0</v>
      </c>
      <c r="AA37" s="63">
        <v>13306.12</v>
      </c>
      <c r="AB37" s="63">
        <v>11235287.43</v>
      </c>
      <c r="AC37" s="63">
        <v>8722150.1600000001</v>
      </c>
      <c r="AD37" s="63">
        <v>187911.38</v>
      </c>
      <c r="AE37" s="63">
        <v>95008.17</v>
      </c>
      <c r="AF37" s="63">
        <v>201740.88</v>
      </c>
      <c r="AG37" s="63">
        <v>589630.26</v>
      </c>
      <c r="AH37" s="63">
        <v>261882.98</v>
      </c>
      <c r="AI37" s="63">
        <v>0</v>
      </c>
      <c r="AJ37" s="63">
        <v>0</v>
      </c>
      <c r="AK37" s="63">
        <v>228174.8</v>
      </c>
      <c r="AL37" s="63">
        <v>78289.84</v>
      </c>
      <c r="AM37" s="63">
        <v>322074.87</v>
      </c>
      <c r="AN37" s="63">
        <v>42818.21</v>
      </c>
      <c r="AO37" s="63">
        <v>11578.64</v>
      </c>
      <c r="AP37" s="63">
        <v>25653.22</v>
      </c>
      <c r="AQ37" s="63">
        <v>0</v>
      </c>
      <c r="AR37" s="63">
        <v>48005.58</v>
      </c>
      <c r="AS37" s="63">
        <v>13272.5</v>
      </c>
      <c r="AT37" s="63">
        <v>29420.93</v>
      </c>
      <c r="AU37" s="63">
        <v>52127.24</v>
      </c>
      <c r="AV37" s="63">
        <v>0</v>
      </c>
      <c r="AW37" s="63">
        <v>573129.56999999995</v>
      </c>
      <c r="AX37" s="63">
        <v>18637.41</v>
      </c>
      <c r="AY37" s="63">
        <v>364536.53</v>
      </c>
      <c r="AZ37" s="63">
        <v>61990.58</v>
      </c>
      <c r="BA37" s="63">
        <v>422631.33</v>
      </c>
      <c r="BB37" s="63">
        <v>21314.51</v>
      </c>
      <c r="BC37" s="63">
        <v>121650.48</v>
      </c>
      <c r="BD37" s="63">
        <v>1237332.31</v>
      </c>
      <c r="BE37" s="63">
        <v>1074303.1200000001</v>
      </c>
      <c r="BF37" s="60"/>
      <c r="BG37" s="60"/>
      <c r="BH37" s="60"/>
      <c r="BI37" s="60"/>
      <c r="BJ37" s="60"/>
      <c r="BK37" s="60"/>
      <c r="BL37" s="60"/>
      <c r="BM37" s="60"/>
      <c r="BN37" s="60"/>
    </row>
    <row r="38" spans="1:66" outlineLevel="1">
      <c r="A38" s="60"/>
      <c r="B38" s="174">
        <v>36</v>
      </c>
      <c r="D38" s="63">
        <v>6226525.9800000004</v>
      </c>
      <c r="E38" s="63">
        <v>4024179.4</v>
      </c>
      <c r="F38" s="63">
        <v>58245.58</v>
      </c>
      <c r="G38" s="63">
        <v>246143</v>
      </c>
      <c r="H38" s="63">
        <v>1322833.8799999999</v>
      </c>
      <c r="I38" s="63">
        <v>624459.52000000002</v>
      </c>
      <c r="J38" s="63">
        <v>90182.15</v>
      </c>
      <c r="K38" s="63">
        <v>0</v>
      </c>
      <c r="L38" s="63">
        <v>10192.51</v>
      </c>
      <c r="M38" s="63">
        <v>256891.04</v>
      </c>
      <c r="N38" s="63">
        <v>1325737.32</v>
      </c>
      <c r="O38" s="63">
        <v>437284.36</v>
      </c>
      <c r="P38" s="63">
        <v>956493.85</v>
      </c>
      <c r="Q38" s="63">
        <v>132948.72</v>
      </c>
      <c r="R38" s="63">
        <v>180061.47</v>
      </c>
      <c r="S38" s="63">
        <v>539192.02</v>
      </c>
      <c r="T38" s="63">
        <v>181927.51</v>
      </c>
      <c r="U38" s="63">
        <v>103041.2</v>
      </c>
      <c r="V38" s="63">
        <v>578756.93999999994</v>
      </c>
      <c r="W38" s="63">
        <v>68303.820000000007</v>
      </c>
      <c r="X38" s="63">
        <v>300459.27</v>
      </c>
      <c r="Y38" s="63">
        <v>9851.4699999999993</v>
      </c>
      <c r="Z38" s="63">
        <v>9080</v>
      </c>
      <c r="AA38" s="63">
        <v>135064.56</v>
      </c>
      <c r="AB38" s="63">
        <v>112984658.67</v>
      </c>
      <c r="AC38" s="63">
        <v>6256806.8700000001</v>
      </c>
      <c r="AD38" s="63">
        <v>465674.83</v>
      </c>
      <c r="AE38" s="63">
        <v>362210.88</v>
      </c>
      <c r="AF38" s="63">
        <v>64067.94</v>
      </c>
      <c r="AG38" s="63">
        <v>167352.18</v>
      </c>
      <c r="AH38" s="63">
        <v>1206449.78</v>
      </c>
      <c r="AI38" s="63">
        <v>409292.96</v>
      </c>
      <c r="AJ38" s="63">
        <v>276993.55</v>
      </c>
      <c r="AK38" s="63">
        <v>586669.32999999996</v>
      </c>
      <c r="AL38" s="63">
        <v>64600.17</v>
      </c>
      <c r="AM38" s="63">
        <v>728421.11</v>
      </c>
      <c r="AN38" s="63">
        <v>122783.93</v>
      </c>
      <c r="AO38" s="63">
        <v>530812.86</v>
      </c>
      <c r="AP38" s="63">
        <v>147376.57</v>
      </c>
      <c r="AQ38" s="63">
        <v>202004.44</v>
      </c>
      <c r="AR38" s="63">
        <v>204401.03</v>
      </c>
      <c r="AS38" s="63">
        <v>882879.31</v>
      </c>
      <c r="AT38" s="63">
        <v>124786.04</v>
      </c>
      <c r="AU38" s="63">
        <v>26607.57</v>
      </c>
      <c r="AV38" s="63">
        <v>76948.73</v>
      </c>
      <c r="AW38" s="63">
        <v>2300114.2400000002</v>
      </c>
      <c r="AX38" s="63">
        <v>63577.47</v>
      </c>
      <c r="AY38" s="63">
        <v>4389708.95</v>
      </c>
      <c r="AZ38" s="63">
        <v>206356.61</v>
      </c>
      <c r="BA38" s="63">
        <v>294753.94</v>
      </c>
      <c r="BB38" s="63">
        <v>68829.09</v>
      </c>
      <c r="BC38" s="63">
        <v>291273.19</v>
      </c>
      <c r="BD38" s="63">
        <v>1210052.92</v>
      </c>
      <c r="BE38" s="63">
        <v>1146870.8700000001</v>
      </c>
      <c r="BF38" s="60"/>
      <c r="BG38" s="60"/>
      <c r="BH38" s="60"/>
      <c r="BI38" s="60"/>
      <c r="BJ38" s="60"/>
      <c r="BK38" s="60"/>
      <c r="BL38" s="60"/>
      <c r="BM38" s="60"/>
      <c r="BN38" s="60"/>
    </row>
    <row r="39" spans="1:66" outlineLevel="1">
      <c r="A39" s="60"/>
      <c r="B39" s="174">
        <v>37</v>
      </c>
      <c r="D39" s="63">
        <v>0</v>
      </c>
      <c r="E39" s="63">
        <v>0</v>
      </c>
      <c r="F39" s="63">
        <v>0</v>
      </c>
      <c r="G39" s="63">
        <v>49103</v>
      </c>
      <c r="H39" s="63">
        <v>2750.16</v>
      </c>
      <c r="I39" s="63">
        <v>2449.9</v>
      </c>
      <c r="J39" s="63">
        <v>1934.87</v>
      </c>
      <c r="K39" s="63">
        <v>0</v>
      </c>
      <c r="L39" s="63">
        <v>0</v>
      </c>
      <c r="M39" s="63">
        <v>3337.97</v>
      </c>
      <c r="N39" s="63">
        <v>20336.78</v>
      </c>
      <c r="O39" s="63">
        <v>13327.54</v>
      </c>
      <c r="P39" s="63">
        <v>0</v>
      </c>
      <c r="Q39" s="63">
        <v>0</v>
      </c>
      <c r="R39" s="63">
        <v>0</v>
      </c>
      <c r="S39" s="63">
        <v>0</v>
      </c>
      <c r="T39" s="63">
        <v>34372.97</v>
      </c>
      <c r="U39" s="63">
        <v>497.57</v>
      </c>
      <c r="V39" s="63">
        <v>100783.66</v>
      </c>
      <c r="W39" s="63">
        <v>15022.97</v>
      </c>
      <c r="X39" s="63">
        <v>0</v>
      </c>
      <c r="Y39" s="63">
        <v>975.96</v>
      </c>
      <c r="Z39" s="63">
        <v>0</v>
      </c>
      <c r="AA39" s="63">
        <v>287</v>
      </c>
      <c r="AB39" s="63">
        <v>93488.79</v>
      </c>
      <c r="AC39" s="63">
        <v>117122.2</v>
      </c>
      <c r="AD39" s="63">
        <v>0</v>
      </c>
      <c r="AE39" s="63">
        <v>38281.43</v>
      </c>
      <c r="AF39" s="63">
        <v>0</v>
      </c>
      <c r="AG39" s="63">
        <v>903.39</v>
      </c>
      <c r="AH39" s="63">
        <v>349270.42</v>
      </c>
      <c r="AI39" s="63">
        <v>0</v>
      </c>
      <c r="AJ39" s="63">
        <v>7919.85</v>
      </c>
      <c r="AK39" s="63">
        <v>18207.13</v>
      </c>
      <c r="AL39" s="63">
        <v>592.77</v>
      </c>
      <c r="AM39" s="63">
        <v>391.06</v>
      </c>
      <c r="AN39" s="63">
        <v>395.48</v>
      </c>
      <c r="AO39" s="63">
        <v>481.2</v>
      </c>
      <c r="AP39" s="63">
        <v>31.2</v>
      </c>
      <c r="AQ39" s="63">
        <v>122166.51</v>
      </c>
      <c r="AR39" s="63">
        <v>18.98</v>
      </c>
      <c r="AS39" s="63">
        <v>32112.12</v>
      </c>
      <c r="AT39" s="63">
        <v>0</v>
      </c>
      <c r="AU39" s="63">
        <v>2800.25</v>
      </c>
      <c r="AV39" s="63">
        <v>0</v>
      </c>
      <c r="AW39" s="63">
        <v>21077.34</v>
      </c>
      <c r="AX39" s="63">
        <v>0</v>
      </c>
      <c r="AY39" s="63">
        <v>2706772.5</v>
      </c>
      <c r="AZ39" s="63">
        <v>1121.51</v>
      </c>
      <c r="BA39" s="63">
        <v>1097.3</v>
      </c>
      <c r="BB39" s="63">
        <v>1757.29</v>
      </c>
      <c r="BC39" s="63">
        <v>351.3</v>
      </c>
      <c r="BD39" s="63">
        <v>267206.2</v>
      </c>
      <c r="BE39" s="63">
        <v>154633.81</v>
      </c>
      <c r="BF39" s="60"/>
      <c r="BG39" s="60"/>
      <c r="BH39" s="60"/>
      <c r="BI39" s="60"/>
      <c r="BJ39" s="60"/>
      <c r="BK39" s="60"/>
      <c r="BL39" s="60"/>
      <c r="BM39" s="60"/>
      <c r="BN39" s="60"/>
    </row>
    <row r="40" spans="1:66" outlineLevel="1">
      <c r="A40" s="60"/>
      <c r="B40" s="174">
        <v>38</v>
      </c>
      <c r="D40" s="63">
        <v>1267869.8999999999</v>
      </c>
      <c r="E40" s="63">
        <v>0</v>
      </c>
      <c r="F40" s="63">
        <v>0</v>
      </c>
      <c r="G40" s="63">
        <v>822</v>
      </c>
      <c r="H40" s="63">
        <v>364944.75</v>
      </c>
      <c r="I40" s="63">
        <v>38037.129999999997</v>
      </c>
      <c r="J40" s="63">
        <v>1877.97</v>
      </c>
      <c r="K40" s="63">
        <v>0</v>
      </c>
      <c r="L40" s="63">
        <v>17636.73</v>
      </c>
      <c r="M40" s="63">
        <v>62451.35</v>
      </c>
      <c r="N40" s="63">
        <v>275165.32</v>
      </c>
      <c r="O40" s="63">
        <v>93450.15</v>
      </c>
      <c r="P40" s="63">
        <v>0</v>
      </c>
      <c r="Q40" s="63">
        <v>82945.710000000006</v>
      </c>
      <c r="R40" s="63">
        <v>16761.3</v>
      </c>
      <c r="S40" s="63">
        <v>80629.73</v>
      </c>
      <c r="T40" s="63">
        <v>78776.850000000006</v>
      </c>
      <c r="U40" s="63">
        <v>6049.42</v>
      </c>
      <c r="V40" s="63">
        <v>58671.38</v>
      </c>
      <c r="W40" s="63">
        <v>11195.65</v>
      </c>
      <c r="X40" s="63">
        <v>170349.4</v>
      </c>
      <c r="Y40" s="63">
        <v>7251.47</v>
      </c>
      <c r="Z40" s="63">
        <v>0</v>
      </c>
      <c r="AA40" s="63">
        <v>13206.74</v>
      </c>
      <c r="AB40" s="63">
        <v>1872547.91</v>
      </c>
      <c r="AC40" s="63">
        <v>113650.07</v>
      </c>
      <c r="AD40" s="63">
        <v>6492.19</v>
      </c>
      <c r="AE40" s="63">
        <v>117161.58</v>
      </c>
      <c r="AF40" s="63">
        <v>0</v>
      </c>
      <c r="AG40" s="63">
        <v>26506.97</v>
      </c>
      <c r="AH40" s="63">
        <v>1289742.3700000001</v>
      </c>
      <c r="AI40" s="63">
        <v>126044.87</v>
      </c>
      <c r="AJ40" s="63">
        <v>349361.7</v>
      </c>
      <c r="AK40" s="63">
        <v>302306.2</v>
      </c>
      <c r="AL40" s="63">
        <v>18422.16</v>
      </c>
      <c r="AM40" s="63">
        <v>50905.23</v>
      </c>
      <c r="AN40" s="63">
        <v>10546.13</v>
      </c>
      <c r="AO40" s="63">
        <v>330461.31</v>
      </c>
      <c r="AP40" s="63">
        <v>4231.13</v>
      </c>
      <c r="AQ40" s="63">
        <v>0</v>
      </c>
      <c r="AR40" s="63">
        <v>3118.52</v>
      </c>
      <c r="AS40" s="63">
        <v>144559.13</v>
      </c>
      <c r="AT40" s="63">
        <v>974.55</v>
      </c>
      <c r="AU40" s="63">
        <v>8283.59</v>
      </c>
      <c r="AV40" s="63">
        <v>0</v>
      </c>
      <c r="AW40" s="63">
        <v>194866.07</v>
      </c>
      <c r="AX40" s="63">
        <v>17161.22</v>
      </c>
      <c r="AY40" s="63">
        <v>9918537.9700000007</v>
      </c>
      <c r="AZ40" s="63">
        <v>162441.48000000001</v>
      </c>
      <c r="BA40" s="63">
        <v>57566.78</v>
      </c>
      <c r="BB40" s="63">
        <v>0</v>
      </c>
      <c r="BC40" s="63">
        <v>42227.19</v>
      </c>
      <c r="BD40" s="63">
        <v>900791.91</v>
      </c>
      <c r="BE40" s="63">
        <v>1225300.01</v>
      </c>
      <c r="BF40" s="60"/>
      <c r="BG40" s="60"/>
      <c r="BH40" s="60"/>
      <c r="BI40" s="60"/>
      <c r="BJ40" s="60"/>
      <c r="BK40" s="60"/>
      <c r="BL40" s="60"/>
      <c r="BM40" s="60"/>
      <c r="BN40" s="60"/>
    </row>
    <row r="41" spans="1:66" outlineLevel="1">
      <c r="A41" s="60"/>
      <c r="B41" s="174">
        <v>39</v>
      </c>
      <c r="D41" s="63">
        <v>0</v>
      </c>
      <c r="E41" s="63">
        <v>772.29</v>
      </c>
      <c r="F41" s="63">
        <v>0</v>
      </c>
      <c r="G41" s="63">
        <v>95407</v>
      </c>
      <c r="H41" s="63">
        <v>637095.82999999996</v>
      </c>
      <c r="I41" s="63">
        <v>84330.54</v>
      </c>
      <c r="J41" s="63">
        <v>97848.26</v>
      </c>
      <c r="K41" s="63">
        <v>0</v>
      </c>
      <c r="L41" s="63">
        <v>13744.9</v>
      </c>
      <c r="M41" s="63">
        <v>114509.4624</v>
      </c>
      <c r="N41" s="63">
        <v>296607.77</v>
      </c>
      <c r="O41" s="63">
        <v>374251.85</v>
      </c>
      <c r="P41" s="63">
        <v>533108.41</v>
      </c>
      <c r="Q41" s="63">
        <v>244792.53</v>
      </c>
      <c r="R41" s="63">
        <v>-157589.82999999999</v>
      </c>
      <c r="S41" s="63">
        <v>145335.54</v>
      </c>
      <c r="T41" s="63">
        <v>152499.74</v>
      </c>
      <c r="U41" s="63">
        <v>275.73</v>
      </c>
      <c r="V41" s="63">
        <v>164826.20000000001</v>
      </c>
      <c r="W41" s="63">
        <v>65748.960000000006</v>
      </c>
      <c r="X41" s="63">
        <v>0</v>
      </c>
      <c r="Y41" s="63">
        <v>3545.74</v>
      </c>
      <c r="Z41" s="63">
        <v>2383.5</v>
      </c>
      <c r="AA41" s="63">
        <v>11502.5</v>
      </c>
      <c r="AB41" s="63">
        <v>9549994.3200000003</v>
      </c>
      <c r="AC41" s="63">
        <v>1348.82</v>
      </c>
      <c r="AD41" s="63">
        <v>106251.73</v>
      </c>
      <c r="AE41" s="63">
        <v>87184.07</v>
      </c>
      <c r="AF41" s="63">
        <v>35786.839999999997</v>
      </c>
      <c r="AG41" s="63">
        <v>215020.28</v>
      </c>
      <c r="AH41" s="63">
        <v>806634.32</v>
      </c>
      <c r="AI41" s="63">
        <v>0</v>
      </c>
      <c r="AJ41" s="63">
        <v>227745.6</v>
      </c>
      <c r="AK41" s="63">
        <v>144822.95000000001</v>
      </c>
      <c r="AL41" s="63">
        <v>100109.21</v>
      </c>
      <c r="AM41" s="63">
        <v>157053.24</v>
      </c>
      <c r="AN41" s="63">
        <v>30048.639999999999</v>
      </c>
      <c r="AO41" s="63">
        <v>1619.13</v>
      </c>
      <c r="AP41" s="63">
        <v>62876.05</v>
      </c>
      <c r="AQ41" s="63">
        <v>47477.52</v>
      </c>
      <c r="AR41" s="63">
        <v>32761.4</v>
      </c>
      <c r="AS41" s="63">
        <v>17730.3</v>
      </c>
      <c r="AT41" s="63">
        <v>1698.07</v>
      </c>
      <c r="AU41" s="63">
        <v>3961.76</v>
      </c>
      <c r="AV41" s="63">
        <v>0</v>
      </c>
      <c r="AW41" s="63">
        <v>320375.28000000003</v>
      </c>
      <c r="AX41" s="63">
        <v>20317.25</v>
      </c>
      <c r="AY41" s="63">
        <v>40750.959999999999</v>
      </c>
      <c r="AZ41" s="63">
        <v>118129.61</v>
      </c>
      <c r="BA41" s="63">
        <v>123395.84</v>
      </c>
      <c r="BB41" s="63">
        <v>5856.21</v>
      </c>
      <c r="BC41" s="63">
        <v>211941.51</v>
      </c>
      <c r="BD41" s="63">
        <v>686822.86</v>
      </c>
      <c r="BE41" s="63">
        <v>460760.18</v>
      </c>
      <c r="BF41" s="60"/>
      <c r="BG41" s="60"/>
      <c r="BH41" s="60"/>
      <c r="BI41" s="60"/>
      <c r="BJ41" s="60"/>
      <c r="BK41" s="60"/>
      <c r="BL41" s="60"/>
      <c r="BM41" s="60"/>
      <c r="BN41" s="60"/>
    </row>
    <row r="42" spans="1:66" outlineLevel="1">
      <c r="A42" s="60"/>
      <c r="B42" s="174">
        <v>40</v>
      </c>
      <c r="D42" s="63">
        <v>0</v>
      </c>
      <c r="E42" s="63">
        <v>18132.96</v>
      </c>
      <c r="F42" s="63">
        <v>3244.71</v>
      </c>
      <c r="G42" s="63">
        <v>43304</v>
      </c>
      <c r="H42" s="63">
        <v>79462.52</v>
      </c>
      <c r="I42" s="63">
        <v>93177.79</v>
      </c>
      <c r="J42" s="63">
        <v>51234.02</v>
      </c>
      <c r="K42" s="63">
        <v>0</v>
      </c>
      <c r="L42" s="63">
        <v>1332.5</v>
      </c>
      <c r="M42" s="63">
        <v>29495.68</v>
      </c>
      <c r="N42" s="63">
        <v>55514.94</v>
      </c>
      <c r="O42" s="63">
        <v>52241.74</v>
      </c>
      <c r="P42" s="63">
        <v>140597.35</v>
      </c>
      <c r="Q42" s="63">
        <v>55697.2</v>
      </c>
      <c r="R42" s="63">
        <v>82899.240000000005</v>
      </c>
      <c r="S42" s="63">
        <v>73092.58</v>
      </c>
      <c r="T42" s="63">
        <v>24553.34</v>
      </c>
      <c r="U42" s="63">
        <v>9447.9599999999991</v>
      </c>
      <c r="V42" s="63">
        <v>123529.61</v>
      </c>
      <c r="W42" s="63">
        <v>10578.85</v>
      </c>
      <c r="X42" s="63">
        <v>0</v>
      </c>
      <c r="Y42" s="63">
        <v>55517.39</v>
      </c>
      <c r="Z42" s="63">
        <v>0</v>
      </c>
      <c r="AA42" s="63">
        <v>17752.38</v>
      </c>
      <c r="AB42" s="63">
        <v>4096094.59</v>
      </c>
      <c r="AC42" s="63">
        <v>38778.550000000003</v>
      </c>
      <c r="AD42" s="63">
        <v>28937.37</v>
      </c>
      <c r="AE42" s="63">
        <v>51884.35</v>
      </c>
      <c r="AF42" s="63">
        <v>21719.46</v>
      </c>
      <c r="AG42" s="63">
        <v>50364</v>
      </c>
      <c r="AH42" s="63">
        <v>83215.490000000005</v>
      </c>
      <c r="AI42" s="63">
        <v>164308.98000000001</v>
      </c>
      <c r="AJ42" s="63">
        <v>95070.399999999994</v>
      </c>
      <c r="AK42" s="63">
        <v>49777.01</v>
      </c>
      <c r="AL42" s="63">
        <v>43916.08</v>
      </c>
      <c r="AM42" s="63">
        <v>155852.76</v>
      </c>
      <c r="AN42" s="63">
        <v>5291.47</v>
      </c>
      <c r="AO42" s="63">
        <v>14885.8</v>
      </c>
      <c r="AP42" s="63">
        <v>12135.21</v>
      </c>
      <c r="AQ42" s="63">
        <v>0</v>
      </c>
      <c r="AR42" s="63">
        <v>43315.360000000001</v>
      </c>
      <c r="AS42" s="63">
        <v>58172.34</v>
      </c>
      <c r="AT42" s="63">
        <v>3860.7</v>
      </c>
      <c r="AU42" s="63">
        <v>9070.92</v>
      </c>
      <c r="AV42" s="63">
        <v>10162.25</v>
      </c>
      <c r="AW42" s="63">
        <v>72757.990000000005</v>
      </c>
      <c r="AX42" s="63">
        <v>17867</v>
      </c>
      <c r="AY42" s="63">
        <v>1094557.23</v>
      </c>
      <c r="AZ42" s="63">
        <v>31745.87</v>
      </c>
      <c r="BA42" s="63">
        <v>130980.79</v>
      </c>
      <c r="BB42" s="63">
        <v>684.48</v>
      </c>
      <c r="BC42" s="63">
        <v>40213.620000000003</v>
      </c>
      <c r="BD42" s="63">
        <v>328711.27</v>
      </c>
      <c r="BE42" s="63">
        <v>103603.03</v>
      </c>
      <c r="BF42" s="60"/>
      <c r="BG42" s="60"/>
      <c r="BH42" s="60"/>
      <c r="BI42" s="60"/>
      <c r="BJ42" s="60"/>
      <c r="BK42" s="60"/>
      <c r="BL42" s="60"/>
      <c r="BM42" s="60"/>
      <c r="BN42" s="60"/>
    </row>
    <row r="43" spans="1:66" outlineLevel="1">
      <c r="A43" s="60"/>
      <c r="B43" s="174">
        <v>41</v>
      </c>
      <c r="D43" s="63">
        <v>395573.2</v>
      </c>
      <c r="E43" s="63">
        <v>617719.24</v>
      </c>
      <c r="F43" s="63">
        <v>41612.69</v>
      </c>
      <c r="G43" s="63">
        <v>266326</v>
      </c>
      <c r="H43" s="63">
        <v>217896.04</v>
      </c>
      <c r="I43" s="63">
        <v>449224.64</v>
      </c>
      <c r="J43" s="63">
        <v>0</v>
      </c>
      <c r="K43" s="63">
        <v>0</v>
      </c>
      <c r="L43" s="63">
        <v>0</v>
      </c>
      <c r="M43" s="63">
        <v>257847.92120000001</v>
      </c>
      <c r="N43" s="63">
        <v>500834.66</v>
      </c>
      <c r="O43" s="63">
        <v>279769.03999999998</v>
      </c>
      <c r="P43" s="63">
        <v>0</v>
      </c>
      <c r="Q43" s="63">
        <v>192054.54</v>
      </c>
      <c r="R43" s="63">
        <v>465</v>
      </c>
      <c r="S43" s="63">
        <v>2779.06</v>
      </c>
      <c r="T43" s="63">
        <v>161048.01999999999</v>
      </c>
      <c r="U43" s="63">
        <v>40626.9</v>
      </c>
      <c r="V43" s="63">
        <v>75085.09</v>
      </c>
      <c r="W43" s="63">
        <v>0</v>
      </c>
      <c r="X43" s="63">
        <v>0</v>
      </c>
      <c r="Y43" s="63">
        <v>5553.24</v>
      </c>
      <c r="Z43" s="63">
        <v>5339.99</v>
      </c>
      <c r="AA43" s="63">
        <v>10971.51</v>
      </c>
      <c r="AB43" s="63">
        <v>5992034.7400000002</v>
      </c>
      <c r="AC43" s="63">
        <v>591647.11</v>
      </c>
      <c r="AD43" s="63">
        <v>25104.21</v>
      </c>
      <c r="AE43" s="63">
        <v>0</v>
      </c>
      <c r="AF43" s="63">
        <v>78106.33</v>
      </c>
      <c r="AG43" s="63">
        <v>14552.43</v>
      </c>
      <c r="AH43" s="63">
        <v>802.5</v>
      </c>
      <c r="AI43" s="63">
        <v>168332.27</v>
      </c>
      <c r="AJ43" s="63">
        <v>577.38</v>
      </c>
      <c r="AK43" s="63">
        <v>0</v>
      </c>
      <c r="AL43" s="63">
        <v>58355.81</v>
      </c>
      <c r="AM43" s="63">
        <v>15553.78</v>
      </c>
      <c r="AN43" s="63">
        <v>5778.64</v>
      </c>
      <c r="AO43" s="63">
        <v>0</v>
      </c>
      <c r="AP43" s="63">
        <v>0</v>
      </c>
      <c r="AQ43" s="63">
        <v>0</v>
      </c>
      <c r="AR43" s="63">
        <v>235.29</v>
      </c>
      <c r="AS43" s="63">
        <v>61188.46</v>
      </c>
      <c r="AT43" s="63">
        <v>449.5</v>
      </c>
      <c r="AU43" s="63">
        <v>18608.72</v>
      </c>
      <c r="AV43" s="63">
        <v>3059.95</v>
      </c>
      <c r="AW43" s="63">
        <v>39266.910000000003</v>
      </c>
      <c r="AX43" s="63">
        <v>1260.04</v>
      </c>
      <c r="AY43" s="63">
        <v>0</v>
      </c>
      <c r="AZ43" s="63">
        <v>49723.18</v>
      </c>
      <c r="BA43" s="63">
        <v>129924.21</v>
      </c>
      <c r="BB43" s="63">
        <v>14191.82</v>
      </c>
      <c r="BC43" s="63">
        <v>273865.23</v>
      </c>
      <c r="BD43" s="63">
        <v>0</v>
      </c>
      <c r="BE43" s="63">
        <v>370929.07</v>
      </c>
      <c r="BF43" s="60"/>
      <c r="BG43" s="60"/>
      <c r="BH43" s="60"/>
      <c r="BI43" s="60"/>
      <c r="BJ43" s="60"/>
      <c r="BK43" s="60"/>
      <c r="BL43" s="60"/>
      <c r="BM43" s="60"/>
      <c r="BN43" s="60"/>
    </row>
    <row r="44" spans="1:66">
      <c r="A44" s="60"/>
      <c r="B44" s="174">
        <v>42</v>
      </c>
      <c r="D44" s="134">
        <v>36374713.479999997</v>
      </c>
      <c r="E44" s="134">
        <v>5603444.5600000005</v>
      </c>
      <c r="F44" s="134">
        <v>155191.31</v>
      </c>
      <c r="G44" s="134">
        <v>1181077</v>
      </c>
      <c r="H44" s="134">
        <v>6939651.3399999999</v>
      </c>
      <c r="I44" s="134">
        <v>2765587.2800000003</v>
      </c>
      <c r="J44" s="134">
        <v>474136.69999999995</v>
      </c>
      <c r="K44" s="134">
        <v>20704.669999999998</v>
      </c>
      <c r="L44" s="134">
        <v>96415.219999999987</v>
      </c>
      <c r="M44" s="134">
        <v>990839.71479999996</v>
      </c>
      <c r="N44" s="134">
        <v>4203636.55</v>
      </c>
      <c r="O44" s="134">
        <v>3310607.93</v>
      </c>
      <c r="P44" s="134">
        <v>3830530.49</v>
      </c>
      <c r="Q44" s="134">
        <v>1334220.46</v>
      </c>
      <c r="R44" s="134">
        <v>672340.88</v>
      </c>
      <c r="S44" s="134">
        <v>1337791.3700000001</v>
      </c>
      <c r="T44" s="134">
        <v>1817482.7400000002</v>
      </c>
      <c r="U44" s="134">
        <v>351756.26</v>
      </c>
      <c r="V44" s="134">
        <v>1710504.71</v>
      </c>
      <c r="W44" s="134">
        <v>491500.10000000003</v>
      </c>
      <c r="X44" s="134">
        <v>636878.47</v>
      </c>
      <c r="Y44" s="134">
        <v>348726.85999999993</v>
      </c>
      <c r="Z44" s="134">
        <v>39307.67</v>
      </c>
      <c r="AA44" s="134">
        <v>243110.95</v>
      </c>
      <c r="AB44" s="134">
        <v>242099021.72</v>
      </c>
      <c r="AC44" s="134">
        <v>18799557.289999999</v>
      </c>
      <c r="AD44" s="134">
        <v>1019474.3999999999</v>
      </c>
      <c r="AE44" s="134">
        <v>1431871.0100000002</v>
      </c>
      <c r="AF44" s="134">
        <v>401421.45000000007</v>
      </c>
      <c r="AG44" s="134">
        <v>2016402.6499999997</v>
      </c>
      <c r="AH44" s="134">
        <v>9096402.8900000006</v>
      </c>
      <c r="AI44" s="134">
        <v>1515050.9</v>
      </c>
      <c r="AJ44" s="134">
        <v>1339331.1599999999</v>
      </c>
      <c r="AK44" s="134">
        <v>2873857.38</v>
      </c>
      <c r="AL44" s="134">
        <v>463220.07</v>
      </c>
      <c r="AM44" s="134">
        <v>2378751.15</v>
      </c>
      <c r="AN44" s="134">
        <v>743961.69999999984</v>
      </c>
      <c r="AO44" s="134">
        <v>2146527.2099999995</v>
      </c>
      <c r="AP44" s="134">
        <v>301017.49000000005</v>
      </c>
      <c r="AQ44" s="134">
        <v>1203194.8500000001</v>
      </c>
      <c r="AR44" s="134">
        <v>577974.21000000008</v>
      </c>
      <c r="AS44" s="134">
        <v>2626921.1999999997</v>
      </c>
      <c r="AT44" s="134">
        <v>174133.86</v>
      </c>
      <c r="AU44" s="134">
        <v>426412.35</v>
      </c>
      <c r="AV44" s="134">
        <v>116511.59</v>
      </c>
      <c r="AW44" s="134">
        <v>7402525.4200000018</v>
      </c>
      <c r="AX44" s="134">
        <v>181024.89</v>
      </c>
      <c r="AY44" s="134">
        <v>65379126.539999999</v>
      </c>
      <c r="AZ44" s="134">
        <v>915694.86</v>
      </c>
      <c r="BA44" s="134">
        <v>2010189.9000000001</v>
      </c>
      <c r="BB44" s="134">
        <v>259561.41</v>
      </c>
      <c r="BC44" s="134">
        <v>1580667.1</v>
      </c>
      <c r="BD44" s="134">
        <v>7118876.0500000007</v>
      </c>
      <c r="BE44" s="134">
        <v>5611597.080000001</v>
      </c>
      <c r="BF44" s="60"/>
      <c r="BG44" s="60"/>
      <c r="BH44" s="60"/>
      <c r="BI44" s="60"/>
      <c r="BJ44" s="22"/>
      <c r="BK44" s="22"/>
      <c r="BL44" s="22"/>
      <c r="BM44" s="22"/>
      <c r="BN44" s="22"/>
    </row>
    <row r="45" spans="1:66" outlineLevel="1">
      <c r="A45" s="60"/>
      <c r="B45" s="174">
        <v>43</v>
      </c>
      <c r="D45" s="63">
        <v>2228602.4500000002</v>
      </c>
      <c r="E45" s="63">
        <v>101840.75</v>
      </c>
      <c r="F45" s="63">
        <v>3249.18</v>
      </c>
      <c r="G45" s="63">
        <v>220248</v>
      </c>
      <c r="H45" s="63">
        <v>0</v>
      </c>
      <c r="I45" s="63">
        <v>149590.32</v>
      </c>
      <c r="J45" s="63">
        <v>67894.11</v>
      </c>
      <c r="K45" s="63">
        <v>0</v>
      </c>
      <c r="L45" s="63">
        <v>0</v>
      </c>
      <c r="M45" s="63">
        <v>101432.62</v>
      </c>
      <c r="N45" s="63">
        <v>154233.73000000001</v>
      </c>
      <c r="O45" s="63">
        <v>184153.5</v>
      </c>
      <c r="P45" s="63">
        <v>0</v>
      </c>
      <c r="Q45" s="63">
        <v>139186.51999999999</v>
      </c>
      <c r="R45" s="63">
        <v>106873.46</v>
      </c>
      <c r="S45" s="63">
        <v>185185.68</v>
      </c>
      <c r="T45" s="63">
        <v>77353.5</v>
      </c>
      <c r="U45" s="63">
        <v>22968.720000000001</v>
      </c>
      <c r="V45" s="63">
        <v>162320.76</v>
      </c>
      <c r="W45" s="63">
        <v>74270.16</v>
      </c>
      <c r="X45" s="63">
        <v>147439.48000000001</v>
      </c>
      <c r="Y45" s="63">
        <v>0</v>
      </c>
      <c r="Z45" s="63">
        <v>0</v>
      </c>
      <c r="AA45" s="63">
        <v>0</v>
      </c>
      <c r="AB45" s="63">
        <v>215582.2</v>
      </c>
      <c r="AC45" s="63">
        <v>0</v>
      </c>
      <c r="AD45" s="63">
        <v>88302.88</v>
      </c>
      <c r="AE45" s="63">
        <v>0</v>
      </c>
      <c r="AF45" s="63">
        <v>0</v>
      </c>
      <c r="AG45" s="63">
        <v>175524.69</v>
      </c>
      <c r="AH45" s="63">
        <v>325155.36</v>
      </c>
      <c r="AI45" s="63">
        <v>0</v>
      </c>
      <c r="AJ45" s="63">
        <v>155614.78</v>
      </c>
      <c r="AK45" s="63">
        <v>1106470.31</v>
      </c>
      <c r="AL45" s="63">
        <v>56831.55</v>
      </c>
      <c r="AM45" s="63">
        <v>0</v>
      </c>
      <c r="AN45" s="63">
        <v>146807.06</v>
      </c>
      <c r="AO45" s="63">
        <v>589726.59</v>
      </c>
      <c r="AP45" s="63">
        <v>128274.69</v>
      </c>
      <c r="AQ45" s="63">
        <v>93245.03</v>
      </c>
      <c r="AR45" s="63">
        <v>63867.97</v>
      </c>
      <c r="AS45" s="63">
        <v>51730.14</v>
      </c>
      <c r="AT45" s="63">
        <v>0</v>
      </c>
      <c r="AU45" s="63">
        <v>0</v>
      </c>
      <c r="AV45" s="63">
        <v>0</v>
      </c>
      <c r="AW45" s="63">
        <v>0</v>
      </c>
      <c r="AX45" s="63">
        <v>68840.070000000007</v>
      </c>
      <c r="AY45" s="63">
        <v>846697.67</v>
      </c>
      <c r="AZ45" s="63">
        <v>0</v>
      </c>
      <c r="BA45" s="63">
        <v>0</v>
      </c>
      <c r="BB45" s="63">
        <v>58465.64</v>
      </c>
      <c r="BC45" s="63">
        <v>0</v>
      </c>
      <c r="BD45" s="63">
        <v>1295814.5900000001</v>
      </c>
      <c r="BE45" s="63">
        <v>503632.98</v>
      </c>
      <c r="BF45" s="60"/>
      <c r="BG45" s="60"/>
      <c r="BH45" s="60"/>
      <c r="BI45" s="60"/>
      <c r="BJ45" s="60"/>
      <c r="BK45" s="60"/>
      <c r="BL45" s="60"/>
      <c r="BM45" s="60"/>
      <c r="BN45" s="60"/>
    </row>
    <row r="46" spans="1:66" outlineLevel="1">
      <c r="A46" s="60"/>
      <c r="B46" s="174">
        <v>44</v>
      </c>
      <c r="D46" s="63">
        <v>96470.3</v>
      </c>
      <c r="E46" s="63">
        <v>150418.64000000001</v>
      </c>
      <c r="F46" s="63">
        <v>32206.83</v>
      </c>
      <c r="G46" s="63">
        <v>291350</v>
      </c>
      <c r="H46" s="63">
        <v>261678.97</v>
      </c>
      <c r="I46" s="63">
        <v>46796.5</v>
      </c>
      <c r="J46" s="63">
        <v>119705.85</v>
      </c>
      <c r="K46" s="63">
        <v>47646.19</v>
      </c>
      <c r="L46" s="63">
        <v>0</v>
      </c>
      <c r="M46" s="63">
        <v>52876.65</v>
      </c>
      <c r="N46" s="63">
        <v>323574.13</v>
      </c>
      <c r="O46" s="63">
        <v>527.32000000000005</v>
      </c>
      <c r="P46" s="63">
        <v>803306.55</v>
      </c>
      <c r="Q46" s="63">
        <v>193180.07</v>
      </c>
      <c r="R46" s="63">
        <v>154237.03</v>
      </c>
      <c r="S46" s="63">
        <v>11600.27</v>
      </c>
      <c r="T46" s="63">
        <v>232638.48</v>
      </c>
      <c r="U46" s="63">
        <v>11296.76</v>
      </c>
      <c r="V46" s="63">
        <v>-15000</v>
      </c>
      <c r="W46" s="63">
        <v>76967.009999999995</v>
      </c>
      <c r="X46" s="63">
        <v>14544.79</v>
      </c>
      <c r="Y46" s="63">
        <v>22912.71</v>
      </c>
      <c r="Z46" s="63">
        <v>204.42</v>
      </c>
      <c r="AA46" s="63">
        <v>32238.53</v>
      </c>
      <c r="AB46" s="63">
        <v>9952671.2300000004</v>
      </c>
      <c r="AC46" s="63">
        <v>330103.90999999997</v>
      </c>
      <c r="AD46" s="63">
        <v>16896.84</v>
      </c>
      <c r="AE46" s="63">
        <v>270383.62</v>
      </c>
      <c r="AF46" s="63">
        <v>218356.25</v>
      </c>
      <c r="AG46" s="63">
        <v>53258.77</v>
      </c>
      <c r="AH46" s="63">
        <v>1470831.29</v>
      </c>
      <c r="AI46" s="63">
        <v>372476.43</v>
      </c>
      <c r="AJ46" s="63">
        <v>611382.09</v>
      </c>
      <c r="AK46" s="63">
        <v>793983.74</v>
      </c>
      <c r="AL46" s="63">
        <v>121931.83</v>
      </c>
      <c r="AM46" s="63">
        <v>368997.79</v>
      </c>
      <c r="AN46" s="63">
        <v>203074.97</v>
      </c>
      <c r="AO46" s="63">
        <v>1177736.23</v>
      </c>
      <c r="AP46" s="63">
        <v>231543.61</v>
      </c>
      <c r="AQ46" s="63">
        <v>548125.47</v>
      </c>
      <c r="AR46" s="63">
        <v>87745.600000000006</v>
      </c>
      <c r="AS46" s="63">
        <v>364635.54</v>
      </c>
      <c r="AT46" s="63">
        <v>31085.15</v>
      </c>
      <c r="AU46" s="63">
        <v>38050.019999999997</v>
      </c>
      <c r="AV46" s="63">
        <v>14671.65</v>
      </c>
      <c r="AW46" s="63">
        <v>250616.78</v>
      </c>
      <c r="AX46" s="63">
        <v>74177.41</v>
      </c>
      <c r="AY46" s="63">
        <v>5863431.5199999996</v>
      </c>
      <c r="AZ46" s="63">
        <v>160804.18</v>
      </c>
      <c r="BA46" s="63">
        <v>6162.82</v>
      </c>
      <c r="BB46" s="63">
        <v>64774.02</v>
      </c>
      <c r="BC46" s="63">
        <v>128673.29</v>
      </c>
      <c r="BD46" s="63">
        <v>1515069.54</v>
      </c>
      <c r="BE46" s="63">
        <v>448222.5</v>
      </c>
      <c r="BF46" s="60"/>
      <c r="BG46" s="60"/>
      <c r="BH46" s="60"/>
      <c r="BI46" s="60"/>
      <c r="BJ46" s="60"/>
      <c r="BK46" s="60"/>
      <c r="BL46" s="60"/>
      <c r="BM46" s="60"/>
      <c r="BN46" s="60"/>
    </row>
    <row r="47" spans="1:66" outlineLevel="1">
      <c r="A47" s="60"/>
      <c r="B47" s="174">
        <v>45</v>
      </c>
      <c r="D47" s="63">
        <v>33651110.390000001</v>
      </c>
      <c r="E47" s="63">
        <v>204025.42</v>
      </c>
      <c r="F47" s="63">
        <v>151743.23000000001</v>
      </c>
      <c r="G47" s="63">
        <v>1218042</v>
      </c>
      <c r="H47" s="63">
        <v>1244845.5900000001</v>
      </c>
      <c r="I47" s="63">
        <v>374411.07</v>
      </c>
      <c r="J47" s="63">
        <v>333437.48</v>
      </c>
      <c r="K47" s="63">
        <v>70143.14</v>
      </c>
      <c r="L47" s="63">
        <v>239933.47</v>
      </c>
      <c r="M47" s="63">
        <v>471985.49</v>
      </c>
      <c r="N47" s="63">
        <v>5393793.5300000003</v>
      </c>
      <c r="O47" s="63">
        <v>1800924.71</v>
      </c>
      <c r="P47" s="63">
        <v>1698243.03</v>
      </c>
      <c r="Q47" s="63">
        <v>570790.43999999994</v>
      </c>
      <c r="R47" s="63">
        <v>936224.47</v>
      </c>
      <c r="S47" s="63">
        <v>932447.96</v>
      </c>
      <c r="T47" s="63">
        <v>708002.76</v>
      </c>
      <c r="U47" s="63">
        <v>188333.41</v>
      </c>
      <c r="V47" s="63">
        <v>790380.01</v>
      </c>
      <c r="W47" s="63">
        <v>502912.29</v>
      </c>
      <c r="X47" s="63">
        <v>606648.69999999995</v>
      </c>
      <c r="Y47" s="63">
        <v>227808.65</v>
      </c>
      <c r="Z47" s="63">
        <v>201170.79</v>
      </c>
      <c r="AA47" s="63">
        <v>377233.41</v>
      </c>
      <c r="AB47" s="63">
        <v>39652590.789999999</v>
      </c>
      <c r="AC47" s="63">
        <v>7607355.3600000003</v>
      </c>
      <c r="AD47" s="63">
        <v>543101.53</v>
      </c>
      <c r="AE47" s="63">
        <v>409884.03</v>
      </c>
      <c r="AF47" s="63">
        <v>207918.18</v>
      </c>
      <c r="AG47" s="63">
        <v>551849.54</v>
      </c>
      <c r="AH47" s="63">
        <v>1701666.53</v>
      </c>
      <c r="AI47" s="63">
        <v>404715.38</v>
      </c>
      <c r="AJ47" s="63">
        <v>835706.51</v>
      </c>
      <c r="AK47" s="63">
        <v>3126840.74</v>
      </c>
      <c r="AL47" s="63">
        <v>411549.67</v>
      </c>
      <c r="AM47" s="63">
        <v>629669.17000000004</v>
      </c>
      <c r="AN47" s="63">
        <v>253430.89</v>
      </c>
      <c r="AO47" s="63">
        <v>1236565.46</v>
      </c>
      <c r="AP47" s="63">
        <v>435460.22</v>
      </c>
      <c r="AQ47" s="63">
        <v>1444901.97</v>
      </c>
      <c r="AR47" s="63">
        <v>457297.3</v>
      </c>
      <c r="AS47" s="63">
        <v>390180.44</v>
      </c>
      <c r="AT47" s="63">
        <v>367742.43</v>
      </c>
      <c r="AU47" s="63">
        <v>433498.52</v>
      </c>
      <c r="AV47" s="63">
        <v>204357.68</v>
      </c>
      <c r="AW47" s="63">
        <v>1449968.36</v>
      </c>
      <c r="AX47" s="63">
        <v>355069.34</v>
      </c>
      <c r="AY47" s="63">
        <v>26320455.210000001</v>
      </c>
      <c r="AZ47" s="63">
        <v>534166.36</v>
      </c>
      <c r="BA47" s="63">
        <v>1001868.93</v>
      </c>
      <c r="BB47" s="63">
        <v>149174.95000000001</v>
      </c>
      <c r="BC47" s="63">
        <v>455498.46</v>
      </c>
      <c r="BD47" s="63">
        <v>3569327.7</v>
      </c>
      <c r="BE47" s="63">
        <v>2995319.9</v>
      </c>
      <c r="BF47" s="60"/>
      <c r="BG47" s="60"/>
      <c r="BH47" s="60"/>
      <c r="BI47" s="60"/>
      <c r="BJ47" s="60"/>
      <c r="BK47" s="60"/>
      <c r="BL47" s="60"/>
      <c r="BM47" s="60"/>
      <c r="BN47" s="60"/>
    </row>
    <row r="48" spans="1:66" outlineLevel="1">
      <c r="A48" s="60"/>
      <c r="B48" s="174">
        <v>46</v>
      </c>
      <c r="D48" s="63">
        <v>6693875.3700000001</v>
      </c>
      <c r="E48" s="63">
        <v>165186.62</v>
      </c>
      <c r="F48" s="63">
        <v>35</v>
      </c>
      <c r="G48" s="63">
        <v>228746</v>
      </c>
      <c r="H48" s="63">
        <v>238482.63</v>
      </c>
      <c r="I48" s="63">
        <v>396855.63</v>
      </c>
      <c r="J48" s="63">
        <v>93513.83</v>
      </c>
      <c r="K48" s="63">
        <v>18354.53</v>
      </c>
      <c r="L48" s="63">
        <v>0</v>
      </c>
      <c r="M48" s="63">
        <v>4524.84</v>
      </c>
      <c r="N48" s="63">
        <v>1233990.76</v>
      </c>
      <c r="O48" s="63">
        <v>808769.84</v>
      </c>
      <c r="P48" s="63">
        <v>38598.870000000003</v>
      </c>
      <c r="Q48" s="63">
        <v>134281.54</v>
      </c>
      <c r="R48" s="63">
        <v>431493.47</v>
      </c>
      <c r="S48" s="63">
        <v>440075.67</v>
      </c>
      <c r="T48" s="63">
        <v>149070.53</v>
      </c>
      <c r="U48" s="63">
        <v>28503.21</v>
      </c>
      <c r="V48" s="63">
        <v>225052.59</v>
      </c>
      <c r="W48" s="63">
        <v>35995.980000000003</v>
      </c>
      <c r="X48" s="63">
        <v>469297.52</v>
      </c>
      <c r="Y48" s="63">
        <v>47950.22</v>
      </c>
      <c r="Z48" s="63">
        <v>2970.89</v>
      </c>
      <c r="AA48" s="63">
        <v>173230.41</v>
      </c>
      <c r="AB48" s="63">
        <v>7522621.29</v>
      </c>
      <c r="AC48" s="63">
        <v>732788.66</v>
      </c>
      <c r="AD48" s="63">
        <v>225913.45</v>
      </c>
      <c r="AE48" s="63">
        <v>158461.41</v>
      </c>
      <c r="AF48" s="63">
        <v>44514.8</v>
      </c>
      <c r="AG48" s="63">
        <v>106170.38</v>
      </c>
      <c r="AH48" s="63">
        <v>727891.24</v>
      </c>
      <c r="AI48" s="63">
        <v>361082.76</v>
      </c>
      <c r="AJ48" s="63">
        <v>559842.67000000004</v>
      </c>
      <c r="AK48" s="63">
        <v>468861.57</v>
      </c>
      <c r="AL48" s="63">
        <v>95000.33</v>
      </c>
      <c r="AM48" s="63">
        <v>259771.22</v>
      </c>
      <c r="AN48" s="63">
        <v>87973.87</v>
      </c>
      <c r="AO48" s="63">
        <v>184336.83</v>
      </c>
      <c r="AP48" s="63">
        <v>213134.3</v>
      </c>
      <c r="AQ48" s="63">
        <v>161521</v>
      </c>
      <c r="AR48" s="63">
        <v>151635.19</v>
      </c>
      <c r="AS48" s="63">
        <v>145372.31</v>
      </c>
      <c r="AT48" s="63">
        <v>51861.82</v>
      </c>
      <c r="AU48" s="63">
        <v>9436.92</v>
      </c>
      <c r="AV48" s="63">
        <v>92126.26</v>
      </c>
      <c r="AW48" s="63">
        <v>426577.48</v>
      </c>
      <c r="AX48" s="63">
        <v>66261.210000000006</v>
      </c>
      <c r="AY48" s="63">
        <v>4448673.3099999996</v>
      </c>
      <c r="AZ48" s="63">
        <v>355459.66</v>
      </c>
      <c r="BA48" s="63">
        <v>336558.08000000002</v>
      </c>
      <c r="BB48" s="63">
        <v>105427.52</v>
      </c>
      <c r="BC48" s="63">
        <v>117419.15</v>
      </c>
      <c r="BD48" s="63">
        <v>1789919.33</v>
      </c>
      <c r="BE48" s="63">
        <v>460742.8</v>
      </c>
      <c r="BF48" s="60"/>
      <c r="BG48" s="60"/>
      <c r="BH48" s="60"/>
      <c r="BI48" s="60"/>
      <c r="BJ48" s="60"/>
      <c r="BK48" s="60"/>
      <c r="BL48" s="60"/>
      <c r="BM48" s="60"/>
      <c r="BN48" s="60"/>
    </row>
    <row r="49" spans="1:66" outlineLevel="1">
      <c r="A49" s="60"/>
      <c r="B49" s="174">
        <v>47</v>
      </c>
      <c r="D49" s="63">
        <v>0</v>
      </c>
      <c r="E49" s="63">
        <v>0</v>
      </c>
      <c r="F49" s="63">
        <v>369.34</v>
      </c>
      <c r="G49" s="63">
        <v>0</v>
      </c>
      <c r="H49" s="63">
        <v>0</v>
      </c>
      <c r="I49" s="63">
        <v>0</v>
      </c>
      <c r="J49" s="63">
        <v>1.02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24.27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30</v>
      </c>
      <c r="AE49" s="63">
        <v>0</v>
      </c>
      <c r="AF49" s="63">
        <v>-399.33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-895.58</v>
      </c>
      <c r="AN49" s="63">
        <v>-0.09</v>
      </c>
      <c r="AO49" s="63">
        <v>0</v>
      </c>
      <c r="AP49" s="63">
        <v>-23</v>
      </c>
      <c r="AQ49" s="63">
        <v>0</v>
      </c>
      <c r="AR49" s="63">
        <v>163.9</v>
      </c>
      <c r="AS49" s="63">
        <v>0</v>
      </c>
      <c r="AT49" s="63">
        <v>-1.34</v>
      </c>
      <c r="AU49" s="63">
        <v>-456.51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-2.82</v>
      </c>
      <c r="BB49" s="63">
        <v>-67.66</v>
      </c>
      <c r="BC49" s="63">
        <v>0</v>
      </c>
      <c r="BD49" s="63">
        <v>-53.22</v>
      </c>
      <c r="BE49" s="63">
        <v>-41.8</v>
      </c>
      <c r="BF49" s="60"/>
      <c r="BG49" s="60"/>
      <c r="BH49" s="60"/>
      <c r="BI49" s="60"/>
      <c r="BJ49" s="60"/>
      <c r="BK49" s="60"/>
      <c r="BL49" s="60"/>
      <c r="BM49" s="60"/>
      <c r="BN49" s="60"/>
    </row>
    <row r="50" spans="1:66" outlineLevel="1">
      <c r="A50" s="60"/>
      <c r="B50" s="174">
        <v>48</v>
      </c>
      <c r="D50" s="63">
        <v>0</v>
      </c>
      <c r="E50" s="63">
        <v>0</v>
      </c>
      <c r="F50" s="63">
        <v>0</v>
      </c>
      <c r="G50" s="63">
        <v>0</v>
      </c>
      <c r="H50" s="63">
        <v>188249.44</v>
      </c>
      <c r="I50" s="63">
        <v>0</v>
      </c>
      <c r="J50" s="63">
        <v>0</v>
      </c>
      <c r="K50" s="63">
        <v>0</v>
      </c>
      <c r="L50" s="63">
        <v>1125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-1150.78</v>
      </c>
      <c r="V50" s="63">
        <v>0</v>
      </c>
      <c r="W50" s="63">
        <v>4138.7</v>
      </c>
      <c r="X50" s="63">
        <v>874.18</v>
      </c>
      <c r="Y50" s="63">
        <v>1281.1199999999999</v>
      </c>
      <c r="Z50" s="63">
        <v>2215</v>
      </c>
      <c r="AA50" s="63">
        <v>0</v>
      </c>
      <c r="AB50" s="63">
        <v>0</v>
      </c>
      <c r="AC50" s="63">
        <v>5.53</v>
      </c>
      <c r="AD50" s="63">
        <v>0</v>
      </c>
      <c r="AE50" s="63">
        <v>0</v>
      </c>
      <c r="AF50" s="63">
        <v>0</v>
      </c>
      <c r="AG50" s="63">
        <v>0</v>
      </c>
      <c r="AH50" s="63">
        <v>-56575</v>
      </c>
      <c r="AI50" s="63">
        <v>57221.26</v>
      </c>
      <c r="AJ50" s="63">
        <v>0</v>
      </c>
      <c r="AK50" s="63">
        <v>0</v>
      </c>
      <c r="AL50" s="63">
        <v>0</v>
      </c>
      <c r="AM50" s="63">
        <v>0</v>
      </c>
      <c r="AN50" s="63">
        <v>2525.86</v>
      </c>
      <c r="AO50" s="63">
        <v>51923.05</v>
      </c>
      <c r="AP50" s="63">
        <v>0</v>
      </c>
      <c r="AQ50" s="63">
        <v>0</v>
      </c>
      <c r="AR50" s="63">
        <v>-6640</v>
      </c>
      <c r="AS50" s="63">
        <v>0</v>
      </c>
      <c r="AT50" s="63">
        <v>0</v>
      </c>
      <c r="AU50" s="63">
        <v>0</v>
      </c>
      <c r="AV50" s="63">
        <v>1642.16</v>
      </c>
      <c r="AW50" s="63">
        <v>0</v>
      </c>
      <c r="AX50" s="63">
        <v>0</v>
      </c>
      <c r="AY50" s="63">
        <v>0</v>
      </c>
      <c r="AZ50" s="63">
        <v>413.09</v>
      </c>
      <c r="BA50" s="63">
        <v>0</v>
      </c>
      <c r="BB50" s="63">
        <v>0</v>
      </c>
      <c r="BC50" s="63">
        <v>8750.65</v>
      </c>
      <c r="BD50" s="63">
        <v>0</v>
      </c>
      <c r="BE50" s="63">
        <v>22409.17</v>
      </c>
      <c r="BF50" s="60"/>
      <c r="BG50" s="60"/>
      <c r="BH50" s="60"/>
      <c r="BI50" s="60"/>
      <c r="BJ50" s="60"/>
      <c r="BK50" s="60"/>
      <c r="BL50" s="60"/>
      <c r="BM50" s="60"/>
      <c r="BN50" s="60"/>
    </row>
    <row r="51" spans="1:66" outlineLevel="1">
      <c r="A51" s="60"/>
      <c r="B51" s="174">
        <v>49</v>
      </c>
      <c r="D51" s="63">
        <v>5725.84</v>
      </c>
      <c r="E51" s="63">
        <v>271770.92</v>
      </c>
      <c r="F51" s="63">
        <v>0</v>
      </c>
      <c r="G51" s="63">
        <v>0</v>
      </c>
      <c r="H51" s="63">
        <v>669276.68999999994</v>
      </c>
      <c r="I51" s="63">
        <v>569669.19999999995</v>
      </c>
      <c r="J51" s="63">
        <v>0</v>
      </c>
      <c r="K51" s="63">
        <v>0</v>
      </c>
      <c r="L51" s="63">
        <v>0</v>
      </c>
      <c r="M51" s="63">
        <v>0</v>
      </c>
      <c r="N51" s="63">
        <v>2623544.6800000002</v>
      </c>
      <c r="O51" s="63">
        <v>875620.05</v>
      </c>
      <c r="P51" s="63">
        <v>0</v>
      </c>
      <c r="Q51" s="63">
        <v>200</v>
      </c>
      <c r="R51" s="63">
        <v>0</v>
      </c>
      <c r="S51" s="63">
        <v>3892.01</v>
      </c>
      <c r="T51" s="63">
        <v>154687.5</v>
      </c>
      <c r="U51" s="63">
        <v>0</v>
      </c>
      <c r="V51" s="63">
        <v>85661.52</v>
      </c>
      <c r="W51" s="63">
        <v>342.93</v>
      </c>
      <c r="X51" s="63">
        <v>0</v>
      </c>
      <c r="Y51" s="63">
        <v>25197.84</v>
      </c>
      <c r="Z51" s="63">
        <v>0</v>
      </c>
      <c r="AA51" s="63">
        <v>0</v>
      </c>
      <c r="AB51" s="63">
        <v>7508572.25</v>
      </c>
      <c r="AC51" s="63">
        <v>0</v>
      </c>
      <c r="AD51" s="63">
        <v>362949.06</v>
      </c>
      <c r="AE51" s="63">
        <v>0</v>
      </c>
      <c r="AF51" s="63">
        <v>64718</v>
      </c>
      <c r="AG51" s="63">
        <v>123208.13</v>
      </c>
      <c r="AH51" s="63">
        <v>0</v>
      </c>
      <c r="AI51" s="63">
        <v>0</v>
      </c>
      <c r="AJ51" s="63">
        <v>0</v>
      </c>
      <c r="AK51" s="63">
        <v>70910.600000000006</v>
      </c>
      <c r="AL51" s="63">
        <v>4331.91</v>
      </c>
      <c r="AM51" s="63">
        <v>0</v>
      </c>
      <c r="AN51" s="63">
        <v>4163.3599999999997</v>
      </c>
      <c r="AO51" s="63">
        <v>39537.589999999997</v>
      </c>
      <c r="AP51" s="63">
        <v>52137.55</v>
      </c>
      <c r="AQ51" s="63">
        <v>104.4</v>
      </c>
      <c r="AR51" s="63">
        <v>-165</v>
      </c>
      <c r="AS51" s="63">
        <v>0</v>
      </c>
      <c r="AT51" s="63">
        <v>0</v>
      </c>
      <c r="AU51" s="63">
        <v>10315.959999999999</v>
      </c>
      <c r="AV51" s="63">
        <v>0</v>
      </c>
      <c r="AW51" s="63">
        <v>0</v>
      </c>
      <c r="AX51" s="63">
        <v>108179.41</v>
      </c>
      <c r="AY51" s="63">
        <v>0</v>
      </c>
      <c r="AZ51" s="63">
        <v>0</v>
      </c>
      <c r="BA51" s="63">
        <v>16225.25</v>
      </c>
      <c r="BB51" s="63">
        <v>207080.37</v>
      </c>
      <c r="BC51" s="63">
        <v>0</v>
      </c>
      <c r="BD51" s="63">
        <v>5008524.29</v>
      </c>
      <c r="BE51" s="63">
        <v>1546224.87</v>
      </c>
      <c r="BF51" s="60"/>
      <c r="BG51" s="60"/>
      <c r="BH51" s="60"/>
      <c r="BI51" s="60"/>
      <c r="BJ51" s="60"/>
      <c r="BK51" s="60"/>
      <c r="BL51" s="60"/>
      <c r="BM51" s="60"/>
      <c r="BN51" s="60"/>
    </row>
    <row r="52" spans="1:66">
      <c r="A52" s="60"/>
      <c r="B52" s="174">
        <v>50</v>
      </c>
      <c r="D52" s="134">
        <v>42675784.350000001</v>
      </c>
      <c r="E52" s="134">
        <v>893242.35000000009</v>
      </c>
      <c r="F52" s="134">
        <v>187603.58000000002</v>
      </c>
      <c r="G52" s="134">
        <v>1958386</v>
      </c>
      <c r="H52" s="134">
        <v>2602533.3199999998</v>
      </c>
      <c r="I52" s="134">
        <v>1537322.72</v>
      </c>
      <c r="J52" s="134">
        <v>614552.29</v>
      </c>
      <c r="K52" s="134">
        <v>136143.85999999999</v>
      </c>
      <c r="L52" s="134">
        <v>241058.47</v>
      </c>
      <c r="M52" s="134">
        <v>630819.6</v>
      </c>
      <c r="N52" s="134">
        <v>9729136.8300000001</v>
      </c>
      <c r="O52" s="134">
        <v>3669995.42</v>
      </c>
      <c r="P52" s="134">
        <v>2540148.4500000002</v>
      </c>
      <c r="Q52" s="134">
        <v>1037638.57</v>
      </c>
      <c r="R52" s="134">
        <v>1628828.43</v>
      </c>
      <c r="S52" s="134">
        <v>1573201.5899999999</v>
      </c>
      <c r="T52" s="134">
        <v>1321752.77</v>
      </c>
      <c r="U52" s="134">
        <v>249975.59</v>
      </c>
      <c r="V52" s="134">
        <v>1248414.8800000001</v>
      </c>
      <c r="W52" s="134">
        <v>694627.07</v>
      </c>
      <c r="X52" s="134">
        <v>1238804.67</v>
      </c>
      <c r="Y52" s="134">
        <v>325150.53999999998</v>
      </c>
      <c r="Z52" s="134">
        <v>206561.10000000003</v>
      </c>
      <c r="AA52" s="134">
        <v>582702.35</v>
      </c>
      <c r="AB52" s="134">
        <v>64852037.759999998</v>
      </c>
      <c r="AC52" s="134">
        <v>8670253.459999999</v>
      </c>
      <c r="AD52" s="134">
        <v>1237193.76</v>
      </c>
      <c r="AE52" s="134">
        <v>838729.06</v>
      </c>
      <c r="AF52" s="134">
        <v>535107.89999999991</v>
      </c>
      <c r="AG52" s="134">
        <v>1010011.51</v>
      </c>
      <c r="AH52" s="134">
        <v>4168969.42</v>
      </c>
      <c r="AI52" s="134">
        <v>1195495.83</v>
      </c>
      <c r="AJ52" s="134">
        <v>2162546.0499999998</v>
      </c>
      <c r="AK52" s="134">
        <v>5567066.96</v>
      </c>
      <c r="AL52" s="134">
        <v>689645.29</v>
      </c>
      <c r="AM52" s="134">
        <v>1257542.5999999999</v>
      </c>
      <c r="AN52" s="134">
        <v>697975.92</v>
      </c>
      <c r="AO52" s="134">
        <v>3279825.7499999995</v>
      </c>
      <c r="AP52" s="134">
        <v>1060527.3700000001</v>
      </c>
      <c r="AQ52" s="134">
        <v>2247897.8699999996</v>
      </c>
      <c r="AR52" s="134">
        <v>753904.96000000008</v>
      </c>
      <c r="AS52" s="134">
        <v>951918.42999999993</v>
      </c>
      <c r="AT52" s="134">
        <v>450688.06</v>
      </c>
      <c r="AU52" s="134">
        <v>490844.91000000003</v>
      </c>
      <c r="AV52" s="134">
        <v>312797.74999999994</v>
      </c>
      <c r="AW52" s="134">
        <v>2127162.62</v>
      </c>
      <c r="AX52" s="134">
        <v>672527.44000000006</v>
      </c>
      <c r="AY52" s="134">
        <v>37479257.710000001</v>
      </c>
      <c r="AZ52" s="134">
        <v>1050843.29</v>
      </c>
      <c r="BA52" s="134">
        <v>1360812.26</v>
      </c>
      <c r="BB52" s="134">
        <v>584854.84000000008</v>
      </c>
      <c r="BC52" s="134">
        <v>710341.55</v>
      </c>
      <c r="BD52" s="134">
        <v>13178602.23</v>
      </c>
      <c r="BE52" s="134">
        <v>5976510.4199999999</v>
      </c>
      <c r="BF52" s="60"/>
      <c r="BG52" s="60"/>
      <c r="BH52" s="60"/>
      <c r="BI52" s="60"/>
      <c r="BJ52" s="22"/>
      <c r="BK52" s="22"/>
      <c r="BL52" s="22"/>
      <c r="BM52" s="22"/>
      <c r="BN52" s="22"/>
    </row>
    <row r="53" spans="1:66" outlineLevel="1">
      <c r="A53" s="60"/>
      <c r="B53" s="174">
        <v>51</v>
      </c>
      <c r="D53" s="63">
        <v>1161731.01</v>
      </c>
      <c r="E53" s="63">
        <v>1220.6400000000001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12395.45</v>
      </c>
      <c r="V53" s="63">
        <v>149443.85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144351.54</v>
      </c>
      <c r="AR53" s="63">
        <v>0</v>
      </c>
      <c r="AS53" s="63">
        <v>32294.65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0</v>
      </c>
      <c r="AZ53" s="63">
        <v>0</v>
      </c>
      <c r="BA53" s="63">
        <v>39481.919999999998</v>
      </c>
      <c r="BB53" s="63">
        <v>0</v>
      </c>
      <c r="BC53" s="63">
        <v>0</v>
      </c>
      <c r="BD53" s="63">
        <v>0</v>
      </c>
      <c r="BE53" s="63">
        <v>8072.33</v>
      </c>
      <c r="BF53" s="60"/>
      <c r="BG53" s="60"/>
      <c r="BH53" s="60"/>
      <c r="BI53" s="60"/>
      <c r="BJ53" s="60"/>
      <c r="BK53" s="60"/>
      <c r="BL53" s="60"/>
      <c r="BM53" s="60"/>
      <c r="BN53" s="60"/>
    </row>
    <row r="54" spans="1:66" outlineLevel="1">
      <c r="A54" s="60"/>
      <c r="B54" s="174">
        <v>52</v>
      </c>
      <c r="D54" s="63">
        <v>1067181.76</v>
      </c>
      <c r="E54" s="63">
        <v>10849.94</v>
      </c>
      <c r="F54" s="63">
        <v>0</v>
      </c>
      <c r="G54" s="63">
        <v>0</v>
      </c>
      <c r="H54" s="63">
        <v>0</v>
      </c>
      <c r="I54" s="63">
        <v>0</v>
      </c>
      <c r="J54" s="63">
        <v>27581.3</v>
      </c>
      <c r="K54" s="63">
        <v>0</v>
      </c>
      <c r="L54" s="63">
        <v>1655</v>
      </c>
      <c r="M54" s="63">
        <v>2307.4</v>
      </c>
      <c r="N54" s="63">
        <v>519266.25</v>
      </c>
      <c r="O54" s="63">
        <v>13675.23</v>
      </c>
      <c r="P54" s="63">
        <v>237081.94</v>
      </c>
      <c r="Q54" s="63">
        <v>1403.52</v>
      </c>
      <c r="R54" s="63">
        <v>51097.279999999999</v>
      </c>
      <c r="S54" s="63">
        <v>23553.01</v>
      </c>
      <c r="T54" s="63">
        <v>0</v>
      </c>
      <c r="U54" s="63">
        <v>37992.89</v>
      </c>
      <c r="V54" s="63">
        <v>909839.39</v>
      </c>
      <c r="W54" s="63">
        <v>0</v>
      </c>
      <c r="X54" s="63">
        <v>0</v>
      </c>
      <c r="Y54" s="63">
        <v>5712.98</v>
      </c>
      <c r="Z54" s="63">
        <v>0</v>
      </c>
      <c r="AA54" s="63">
        <v>0</v>
      </c>
      <c r="AB54" s="63">
        <v>915883.46</v>
      </c>
      <c r="AC54" s="63">
        <v>5227247.83</v>
      </c>
      <c r="AD54" s="63">
        <v>146534.54</v>
      </c>
      <c r="AE54" s="63">
        <v>0</v>
      </c>
      <c r="AF54" s="63">
        <v>20655.32</v>
      </c>
      <c r="AG54" s="63">
        <v>4601.59</v>
      </c>
      <c r="AH54" s="63">
        <v>154887.04999999999</v>
      </c>
      <c r="AI54" s="63">
        <v>24031.83</v>
      </c>
      <c r="AJ54" s="63">
        <v>113695.48</v>
      </c>
      <c r="AK54" s="63">
        <v>114847.54</v>
      </c>
      <c r="AL54" s="63">
        <v>0</v>
      </c>
      <c r="AM54" s="63">
        <v>0</v>
      </c>
      <c r="AN54" s="63">
        <v>0</v>
      </c>
      <c r="AO54" s="63">
        <v>102478.95</v>
      </c>
      <c r="AP54" s="63">
        <v>47132.54</v>
      </c>
      <c r="AQ54" s="63">
        <v>388291.69</v>
      </c>
      <c r="AR54" s="63">
        <v>19572.990000000002</v>
      </c>
      <c r="AS54" s="63">
        <v>672246.02</v>
      </c>
      <c r="AT54" s="63">
        <v>43</v>
      </c>
      <c r="AU54" s="63">
        <v>137</v>
      </c>
      <c r="AV54" s="63">
        <v>0</v>
      </c>
      <c r="AW54" s="63">
        <v>0</v>
      </c>
      <c r="AX54" s="63">
        <v>0</v>
      </c>
      <c r="AY54" s="63">
        <v>5757.14</v>
      </c>
      <c r="AZ54" s="63">
        <v>19456.080000000002</v>
      </c>
      <c r="BA54" s="63">
        <v>12688.48</v>
      </c>
      <c r="BB54" s="63">
        <v>12557.29</v>
      </c>
      <c r="BC54" s="63">
        <v>288.95999999999998</v>
      </c>
      <c r="BD54" s="63">
        <v>625849.15</v>
      </c>
      <c r="BE54" s="63">
        <v>38053.43</v>
      </c>
      <c r="BF54" s="60"/>
      <c r="BG54" s="60"/>
      <c r="BH54" s="60"/>
      <c r="BI54" s="60"/>
      <c r="BJ54" s="60"/>
      <c r="BK54" s="60"/>
      <c r="BL54" s="60"/>
      <c r="BM54" s="60"/>
      <c r="BN54" s="60"/>
    </row>
    <row r="55" spans="1:66" outlineLevel="1">
      <c r="A55" s="60"/>
      <c r="B55" s="174">
        <v>53</v>
      </c>
      <c r="D55" s="63">
        <v>0</v>
      </c>
      <c r="E55" s="63">
        <v>0</v>
      </c>
      <c r="F55" s="63">
        <v>0</v>
      </c>
      <c r="G55" s="63">
        <v>0</v>
      </c>
      <c r="H55" s="63">
        <v>14392</v>
      </c>
      <c r="I55" s="63">
        <v>3900</v>
      </c>
      <c r="J55" s="63">
        <v>975</v>
      </c>
      <c r="K55" s="63">
        <v>0</v>
      </c>
      <c r="L55" s="63">
        <v>0</v>
      </c>
      <c r="M55" s="63">
        <v>0</v>
      </c>
      <c r="N55" s="63">
        <v>5622.33</v>
      </c>
      <c r="O55" s="63">
        <v>0</v>
      </c>
      <c r="P55" s="63">
        <v>0</v>
      </c>
      <c r="Q55" s="63">
        <v>3248.5</v>
      </c>
      <c r="R55" s="63">
        <v>0</v>
      </c>
      <c r="S55" s="63">
        <v>0</v>
      </c>
      <c r="T55" s="63">
        <v>0</v>
      </c>
      <c r="U55" s="63">
        <v>390.99</v>
      </c>
      <c r="V55" s="63">
        <v>0</v>
      </c>
      <c r="W55" s="63">
        <v>0</v>
      </c>
      <c r="X55" s="63">
        <v>0</v>
      </c>
      <c r="Y55" s="63">
        <v>0</v>
      </c>
      <c r="Z55" s="63">
        <v>0</v>
      </c>
      <c r="AA55" s="63">
        <v>0</v>
      </c>
      <c r="AB55" s="63">
        <v>1134377.49</v>
      </c>
      <c r="AC55" s="63">
        <v>0</v>
      </c>
      <c r="AD55" s="63">
        <v>1980</v>
      </c>
      <c r="AE55" s="63">
        <v>1171.3399999999999</v>
      </c>
      <c r="AF55" s="63">
        <v>0</v>
      </c>
      <c r="AG55" s="63">
        <v>0</v>
      </c>
      <c r="AH55" s="63">
        <v>12896.08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0</v>
      </c>
      <c r="AQ55" s="63">
        <v>311428.99</v>
      </c>
      <c r="AR55" s="63">
        <v>8781.01</v>
      </c>
      <c r="AS55" s="63">
        <v>15571.56</v>
      </c>
      <c r="AT55" s="63">
        <v>0</v>
      </c>
      <c r="AU55" s="63">
        <v>0</v>
      </c>
      <c r="AV55" s="63">
        <v>0</v>
      </c>
      <c r="AW55" s="63">
        <v>12409.51</v>
      </c>
      <c r="AX55" s="63">
        <v>0</v>
      </c>
      <c r="AY55" s="63">
        <v>1830006.87</v>
      </c>
      <c r="AZ55" s="63">
        <v>0</v>
      </c>
      <c r="BA55" s="63">
        <v>898</v>
      </c>
      <c r="BB55" s="63">
        <v>975</v>
      </c>
      <c r="BC55" s="63">
        <v>0</v>
      </c>
      <c r="BD55" s="63">
        <v>104430.83</v>
      </c>
      <c r="BE55" s="63">
        <v>20724.900000000001</v>
      </c>
      <c r="BF55" s="60"/>
      <c r="BG55" s="60"/>
      <c r="BH55" s="60"/>
      <c r="BI55" s="60"/>
      <c r="BJ55" s="60"/>
      <c r="BK55" s="60"/>
      <c r="BL55" s="60"/>
      <c r="BM55" s="60"/>
      <c r="BN55" s="60"/>
    </row>
    <row r="56" spans="1:66" outlineLevel="1">
      <c r="A56" s="60"/>
      <c r="B56" s="174">
        <v>54</v>
      </c>
      <c r="D56" s="63">
        <v>0</v>
      </c>
      <c r="E56" s="63">
        <v>56610.74</v>
      </c>
      <c r="F56" s="63">
        <v>0</v>
      </c>
      <c r="G56" s="63">
        <v>6587</v>
      </c>
      <c r="H56" s="63">
        <v>0</v>
      </c>
      <c r="I56" s="63">
        <v>57574.21</v>
      </c>
      <c r="J56" s="63">
        <v>15463.94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228555.69</v>
      </c>
      <c r="R56" s="63">
        <v>-12036.7</v>
      </c>
      <c r="S56" s="63">
        <v>0</v>
      </c>
      <c r="T56" s="63">
        <v>0</v>
      </c>
      <c r="U56" s="63">
        <v>28810.799999999999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63">
        <v>0</v>
      </c>
      <c r="AB56" s="63">
        <v>1587526.49</v>
      </c>
      <c r="AC56" s="63">
        <v>0</v>
      </c>
      <c r="AD56" s="63">
        <v>0</v>
      </c>
      <c r="AE56" s="63">
        <v>245685.91</v>
      </c>
      <c r="AF56" s="63">
        <v>0</v>
      </c>
      <c r="AG56" s="63">
        <v>9917</v>
      </c>
      <c r="AH56" s="63">
        <v>0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3472.73</v>
      </c>
      <c r="AP56" s="63">
        <v>0</v>
      </c>
      <c r="AQ56" s="63">
        <v>435687.17</v>
      </c>
      <c r="AR56" s="63">
        <v>0</v>
      </c>
      <c r="AS56" s="63">
        <v>0</v>
      </c>
      <c r="AT56" s="63">
        <v>10004.68</v>
      </c>
      <c r="AU56" s="63">
        <v>23693.59</v>
      </c>
      <c r="AV56" s="63">
        <v>0</v>
      </c>
      <c r="AW56" s="63">
        <v>0</v>
      </c>
      <c r="AX56" s="63">
        <v>0</v>
      </c>
      <c r="AY56" s="63">
        <v>0</v>
      </c>
      <c r="AZ56" s="63">
        <v>0</v>
      </c>
      <c r="BA56" s="63">
        <v>0</v>
      </c>
      <c r="BB56" s="63">
        <v>0</v>
      </c>
      <c r="BC56" s="63">
        <v>25098</v>
      </c>
      <c r="BD56" s="63">
        <v>0</v>
      </c>
      <c r="BE56" s="63">
        <v>0</v>
      </c>
      <c r="BF56" s="60"/>
      <c r="BG56" s="60"/>
      <c r="BH56" s="60"/>
      <c r="BI56" s="60"/>
      <c r="BJ56" s="60"/>
      <c r="BK56" s="60"/>
      <c r="BL56" s="60"/>
      <c r="BM56" s="60"/>
      <c r="BN56" s="60"/>
    </row>
    <row r="57" spans="1:66">
      <c r="A57" s="60"/>
      <c r="B57" s="174">
        <v>55</v>
      </c>
      <c r="D57" s="134">
        <v>2228912.77</v>
      </c>
      <c r="E57" s="134">
        <v>68681.319999999992</v>
      </c>
      <c r="F57" s="134">
        <v>0</v>
      </c>
      <c r="G57" s="134">
        <v>6587</v>
      </c>
      <c r="H57" s="134">
        <v>14392</v>
      </c>
      <c r="I57" s="134">
        <v>61474.21</v>
      </c>
      <c r="J57" s="134">
        <v>44020.24</v>
      </c>
      <c r="K57" s="134">
        <v>0</v>
      </c>
      <c r="L57" s="134">
        <v>1655</v>
      </c>
      <c r="M57" s="134">
        <v>2307.4</v>
      </c>
      <c r="N57" s="134">
        <v>524888.57999999996</v>
      </c>
      <c r="O57" s="134">
        <v>13675.23</v>
      </c>
      <c r="P57" s="134">
        <v>237081.94</v>
      </c>
      <c r="Q57" s="134">
        <v>233207.71</v>
      </c>
      <c r="R57" s="134">
        <v>39060.58</v>
      </c>
      <c r="S57" s="134">
        <v>23553.01</v>
      </c>
      <c r="T57" s="134">
        <v>0</v>
      </c>
      <c r="U57" s="134">
        <v>79590.12999999999</v>
      </c>
      <c r="V57" s="134">
        <v>1059283.24</v>
      </c>
      <c r="W57" s="134">
        <v>0</v>
      </c>
      <c r="X57" s="134">
        <v>0</v>
      </c>
      <c r="Y57" s="134">
        <v>5712.98</v>
      </c>
      <c r="Z57" s="134">
        <v>0</v>
      </c>
      <c r="AA57" s="134">
        <v>0</v>
      </c>
      <c r="AB57" s="134">
        <v>3637787.44</v>
      </c>
      <c r="AC57" s="134">
        <v>5227247.83</v>
      </c>
      <c r="AD57" s="134">
        <v>148514.54</v>
      </c>
      <c r="AE57" s="134">
        <v>246857.25</v>
      </c>
      <c r="AF57" s="134">
        <v>20655.32</v>
      </c>
      <c r="AG57" s="134">
        <v>14518.59</v>
      </c>
      <c r="AH57" s="134">
        <v>167783.12999999998</v>
      </c>
      <c r="AI57" s="134">
        <v>24031.83</v>
      </c>
      <c r="AJ57" s="134">
        <v>113695.48</v>
      </c>
      <c r="AK57" s="134">
        <v>114847.54</v>
      </c>
      <c r="AL57" s="134">
        <v>0</v>
      </c>
      <c r="AM57" s="134">
        <v>0</v>
      </c>
      <c r="AN57" s="134">
        <v>0</v>
      </c>
      <c r="AO57" s="134">
        <v>105951.67999999999</v>
      </c>
      <c r="AP57" s="134">
        <v>47132.54</v>
      </c>
      <c r="AQ57" s="134">
        <v>1279759.3899999999</v>
      </c>
      <c r="AR57" s="134">
        <v>28354</v>
      </c>
      <c r="AS57" s="134">
        <v>720112.2300000001</v>
      </c>
      <c r="AT57" s="134">
        <v>10047.68</v>
      </c>
      <c r="AU57" s="134">
        <v>23830.59</v>
      </c>
      <c r="AV57" s="134">
        <v>0</v>
      </c>
      <c r="AW57" s="134">
        <v>12409.51</v>
      </c>
      <c r="AX57" s="134">
        <v>0</v>
      </c>
      <c r="AY57" s="134">
        <v>1835764.01</v>
      </c>
      <c r="AZ57" s="134">
        <v>19456.080000000002</v>
      </c>
      <c r="BA57" s="134">
        <v>53068.399999999994</v>
      </c>
      <c r="BB57" s="134">
        <v>13532.29</v>
      </c>
      <c r="BC57" s="134">
        <v>25386.959999999999</v>
      </c>
      <c r="BD57" s="134">
        <v>730279.98</v>
      </c>
      <c r="BE57" s="134">
        <v>66850.66</v>
      </c>
      <c r="BF57" s="60"/>
      <c r="BG57" s="60"/>
      <c r="BH57" s="60"/>
      <c r="BI57" s="60"/>
      <c r="BJ57" s="22"/>
      <c r="BK57" s="22"/>
      <c r="BL57" s="22"/>
      <c r="BM57" s="22"/>
      <c r="BN57" s="22"/>
    </row>
    <row r="58" spans="1:66" outlineLevel="1">
      <c r="A58" s="60"/>
      <c r="B58" s="174">
        <v>56</v>
      </c>
      <c r="D58" s="63">
        <v>8183302.2800000003</v>
      </c>
      <c r="E58" s="63">
        <v>565762.4</v>
      </c>
      <c r="F58" s="63">
        <v>8719.1200000000008</v>
      </c>
      <c r="G58" s="63">
        <v>1482917</v>
      </c>
      <c r="H58" s="63">
        <v>2508624.08</v>
      </c>
      <c r="I58" s="63">
        <v>553943.88</v>
      </c>
      <c r="J58" s="63">
        <v>0</v>
      </c>
      <c r="K58" s="63">
        <v>20912.47</v>
      </c>
      <c r="L58" s="63">
        <v>48307.08</v>
      </c>
      <c r="M58" s="63">
        <v>97458.1</v>
      </c>
      <c r="N58" s="63">
        <v>2800450.59</v>
      </c>
      <c r="O58" s="63">
        <v>725639.54</v>
      </c>
      <c r="P58" s="63">
        <v>1225796.08</v>
      </c>
      <c r="Q58" s="63">
        <v>1509332.78</v>
      </c>
      <c r="R58" s="63">
        <v>58630.91</v>
      </c>
      <c r="S58" s="63">
        <v>422434.64</v>
      </c>
      <c r="T58" s="63">
        <v>1474378.23</v>
      </c>
      <c r="U58" s="63">
        <v>201930.38</v>
      </c>
      <c r="V58" s="63">
        <v>1389971.09</v>
      </c>
      <c r="W58" s="63">
        <v>364664.91</v>
      </c>
      <c r="X58" s="63">
        <v>411564.9</v>
      </c>
      <c r="Y58" s="63">
        <v>14079.57</v>
      </c>
      <c r="Z58" s="63">
        <v>28769.200000000001</v>
      </c>
      <c r="AA58" s="63">
        <v>165448.66</v>
      </c>
      <c r="AB58" s="63">
        <v>6017300.6799999997</v>
      </c>
      <c r="AC58" s="63">
        <v>2134746.7200000002</v>
      </c>
      <c r="AD58" s="63">
        <v>225338.07</v>
      </c>
      <c r="AE58" s="63">
        <v>376872.46</v>
      </c>
      <c r="AF58" s="63">
        <v>57594.48</v>
      </c>
      <c r="AG58" s="63">
        <v>86637.77</v>
      </c>
      <c r="AH58" s="63">
        <v>1450443.87</v>
      </c>
      <c r="AI58" s="63">
        <v>486036.59</v>
      </c>
      <c r="AJ58" s="63">
        <v>100317.07</v>
      </c>
      <c r="AK58" s="63">
        <v>619990.04</v>
      </c>
      <c r="AL58" s="63">
        <v>584699.09</v>
      </c>
      <c r="AM58" s="63">
        <v>0</v>
      </c>
      <c r="AN58" s="63">
        <v>8016.07</v>
      </c>
      <c r="AO58" s="63">
        <v>0</v>
      </c>
      <c r="AP58" s="63">
        <v>445976.1</v>
      </c>
      <c r="AQ58" s="63">
        <v>1309661.04</v>
      </c>
      <c r="AR58" s="63">
        <v>53644.639999999999</v>
      </c>
      <c r="AS58" s="63">
        <v>500448.86</v>
      </c>
      <c r="AT58" s="63">
        <v>113873.14</v>
      </c>
      <c r="AU58" s="63">
        <v>506468.09</v>
      </c>
      <c r="AV58" s="63">
        <v>190791.28</v>
      </c>
      <c r="AW58" s="63">
        <v>1405544.75</v>
      </c>
      <c r="AX58" s="63">
        <v>199455.32</v>
      </c>
      <c r="AY58" s="63">
        <v>5142595.83</v>
      </c>
      <c r="AZ58" s="63">
        <v>345805.87</v>
      </c>
      <c r="BA58" s="63">
        <v>505280.53</v>
      </c>
      <c r="BB58" s="63">
        <v>75415.210000000006</v>
      </c>
      <c r="BC58" s="63">
        <v>382132.63</v>
      </c>
      <c r="BD58" s="63">
        <v>1319543.72</v>
      </c>
      <c r="BE58" s="63">
        <v>2384430.9</v>
      </c>
      <c r="BF58" s="60"/>
      <c r="BG58" s="60"/>
      <c r="BH58" s="60"/>
      <c r="BI58" s="60"/>
      <c r="BJ58" s="60"/>
      <c r="BK58" s="60"/>
      <c r="BL58" s="60"/>
      <c r="BM58" s="60"/>
      <c r="BN58" s="60"/>
    </row>
    <row r="59" spans="1:66" outlineLevel="1">
      <c r="A59" s="60"/>
      <c r="B59" s="174">
        <v>57</v>
      </c>
      <c r="D59" s="63">
        <v>38825997.159999996</v>
      </c>
      <c r="E59" s="63">
        <v>441519.7</v>
      </c>
      <c r="F59" s="63">
        <v>132513.81</v>
      </c>
      <c r="G59" s="63">
        <v>0</v>
      </c>
      <c r="H59" s="63">
        <v>94511.64</v>
      </c>
      <c r="I59" s="63">
        <v>705305.96</v>
      </c>
      <c r="J59" s="63">
        <v>412447.95</v>
      </c>
      <c r="K59" s="63">
        <v>18474.82</v>
      </c>
      <c r="L59" s="63">
        <v>123532.9</v>
      </c>
      <c r="M59" s="63">
        <v>377686.29</v>
      </c>
      <c r="N59" s="63">
        <v>2236295.61</v>
      </c>
      <c r="O59" s="63">
        <v>3171593.77</v>
      </c>
      <c r="P59" s="63">
        <v>0</v>
      </c>
      <c r="Q59" s="63">
        <v>19381.5</v>
      </c>
      <c r="R59" s="63">
        <v>1048822.1599999999</v>
      </c>
      <c r="S59" s="63">
        <v>1569836.95</v>
      </c>
      <c r="T59" s="63">
        <v>0</v>
      </c>
      <c r="U59" s="63">
        <v>0</v>
      </c>
      <c r="V59" s="63">
        <v>1063469.44</v>
      </c>
      <c r="W59" s="63">
        <v>287727.2</v>
      </c>
      <c r="X59" s="63">
        <v>1068105.28</v>
      </c>
      <c r="Y59" s="63">
        <v>0</v>
      </c>
      <c r="Z59" s="63">
        <v>89227.64</v>
      </c>
      <c r="AA59" s="63">
        <v>105095.97</v>
      </c>
      <c r="AB59" s="63">
        <v>35710273.25</v>
      </c>
      <c r="AC59" s="63">
        <v>12301475.039999999</v>
      </c>
      <c r="AD59" s="63">
        <v>971634.66</v>
      </c>
      <c r="AE59" s="63">
        <v>135700.56</v>
      </c>
      <c r="AF59" s="63">
        <v>146145.32999999999</v>
      </c>
      <c r="AG59" s="63">
        <v>0</v>
      </c>
      <c r="AH59" s="63">
        <v>2206026.83</v>
      </c>
      <c r="AI59" s="63">
        <v>1179689.1499999999</v>
      </c>
      <c r="AJ59" s="63">
        <v>2679571.08</v>
      </c>
      <c r="AK59" s="63">
        <v>3449368.77</v>
      </c>
      <c r="AL59" s="63">
        <v>81171</v>
      </c>
      <c r="AM59" s="63">
        <v>1151958.24</v>
      </c>
      <c r="AN59" s="63">
        <v>217964.82</v>
      </c>
      <c r="AO59" s="63">
        <v>612792.25</v>
      </c>
      <c r="AP59" s="63">
        <v>0</v>
      </c>
      <c r="AQ59" s="63">
        <v>1244979.0900000001</v>
      </c>
      <c r="AR59" s="63">
        <v>451140.27</v>
      </c>
      <c r="AS59" s="63">
        <v>880417.59</v>
      </c>
      <c r="AT59" s="63">
        <v>153491.60999999999</v>
      </c>
      <c r="AU59" s="63">
        <v>0</v>
      </c>
      <c r="AV59" s="63">
        <v>10333.73</v>
      </c>
      <c r="AW59" s="63">
        <v>0</v>
      </c>
      <c r="AX59" s="63">
        <v>223436.38</v>
      </c>
      <c r="AY59" s="63">
        <v>12924417.109999999</v>
      </c>
      <c r="AZ59" s="63">
        <v>387100.21</v>
      </c>
      <c r="BA59" s="63">
        <v>441285.65</v>
      </c>
      <c r="BB59" s="63">
        <v>75452.34</v>
      </c>
      <c r="BC59" s="63">
        <v>778703.1</v>
      </c>
      <c r="BD59" s="63">
        <v>935619.91</v>
      </c>
      <c r="BE59" s="63">
        <v>3646302.06</v>
      </c>
      <c r="BF59" s="60"/>
      <c r="BG59" s="60"/>
      <c r="BH59" s="60"/>
      <c r="BI59" s="60"/>
      <c r="BJ59" s="60"/>
      <c r="BK59" s="60"/>
      <c r="BL59" s="60"/>
      <c r="BM59" s="60"/>
      <c r="BN59" s="60"/>
    </row>
    <row r="60" spans="1:66" outlineLevel="1">
      <c r="A60" s="60"/>
      <c r="B60" s="174">
        <v>58</v>
      </c>
      <c r="D60" s="63">
        <v>9616409.5299999993</v>
      </c>
      <c r="E60" s="63">
        <v>2598724.84</v>
      </c>
      <c r="F60" s="63">
        <v>71656.17</v>
      </c>
      <c r="G60" s="63">
        <v>1777085</v>
      </c>
      <c r="H60" s="63">
        <v>2743634.02</v>
      </c>
      <c r="I60" s="63">
        <v>4419087.83</v>
      </c>
      <c r="J60" s="63">
        <v>263744.33</v>
      </c>
      <c r="K60" s="63">
        <v>29337.32</v>
      </c>
      <c r="L60" s="63">
        <v>56478.03</v>
      </c>
      <c r="M60" s="63">
        <v>238923.87</v>
      </c>
      <c r="N60" s="63">
        <v>8280732.8700000001</v>
      </c>
      <c r="O60" s="63">
        <v>170781.82</v>
      </c>
      <c r="P60" s="63">
        <v>3919114.19</v>
      </c>
      <c r="Q60" s="63">
        <v>629046.79</v>
      </c>
      <c r="R60" s="63">
        <v>400256.6</v>
      </c>
      <c r="S60" s="63">
        <v>277271.25</v>
      </c>
      <c r="T60" s="63">
        <v>509063.71</v>
      </c>
      <c r="U60" s="63">
        <v>213705.17</v>
      </c>
      <c r="V60" s="63">
        <v>652322.22</v>
      </c>
      <c r="W60" s="63">
        <v>346178.09</v>
      </c>
      <c r="X60" s="63">
        <v>925273.27</v>
      </c>
      <c r="Y60" s="63">
        <v>123673.01</v>
      </c>
      <c r="Z60" s="63">
        <v>10145.17</v>
      </c>
      <c r="AA60" s="63">
        <v>0</v>
      </c>
      <c r="AB60" s="63">
        <v>63228835.579999998</v>
      </c>
      <c r="AC60" s="63">
        <v>4199176.42</v>
      </c>
      <c r="AD60" s="63">
        <v>1094990.23</v>
      </c>
      <c r="AE60" s="63">
        <v>889521.45</v>
      </c>
      <c r="AF60" s="63">
        <v>386839.68</v>
      </c>
      <c r="AG60" s="63">
        <v>0</v>
      </c>
      <c r="AH60" s="63">
        <v>5187599.84</v>
      </c>
      <c r="AI60" s="63">
        <v>1249398.74</v>
      </c>
      <c r="AJ60" s="63">
        <v>1990510.63</v>
      </c>
      <c r="AK60" s="63">
        <v>489313.51</v>
      </c>
      <c r="AL60" s="63">
        <v>97102.56</v>
      </c>
      <c r="AM60" s="63">
        <v>528735.23</v>
      </c>
      <c r="AN60" s="63">
        <v>172315.1</v>
      </c>
      <c r="AO60" s="63">
        <v>0</v>
      </c>
      <c r="AP60" s="63">
        <v>394051.89</v>
      </c>
      <c r="AQ60" s="63">
        <v>1594769.06</v>
      </c>
      <c r="AR60" s="63">
        <v>224138.56</v>
      </c>
      <c r="AS60" s="63">
        <v>405587.12</v>
      </c>
      <c r="AT60" s="63">
        <v>98270.03</v>
      </c>
      <c r="AU60" s="63">
        <v>273932.25</v>
      </c>
      <c r="AV60" s="63">
        <v>79371.289999999994</v>
      </c>
      <c r="AW60" s="63">
        <v>1758796.92</v>
      </c>
      <c r="AX60" s="63">
        <v>438086.12</v>
      </c>
      <c r="AY60" s="63">
        <v>35836256.520000003</v>
      </c>
      <c r="AZ60" s="63">
        <v>261471.27</v>
      </c>
      <c r="BA60" s="63">
        <v>316638.39</v>
      </c>
      <c r="BB60" s="63">
        <v>100965.18</v>
      </c>
      <c r="BC60" s="63">
        <v>517786.16</v>
      </c>
      <c r="BD60" s="63">
        <v>2706712.37</v>
      </c>
      <c r="BE60" s="63">
        <v>2829466.64</v>
      </c>
      <c r="BF60" s="60"/>
      <c r="BG60" s="60"/>
      <c r="BH60" s="60"/>
      <c r="BI60" s="60"/>
      <c r="BJ60" s="60"/>
      <c r="BK60" s="60"/>
      <c r="BL60" s="60"/>
      <c r="BM60" s="60"/>
      <c r="BN60" s="60"/>
    </row>
    <row r="61" spans="1:66" outlineLevel="1">
      <c r="A61" s="60"/>
      <c r="B61" s="174">
        <v>59</v>
      </c>
      <c r="D61" s="63">
        <v>20711135.109999999</v>
      </c>
      <c r="E61" s="63">
        <v>194606.19</v>
      </c>
      <c r="F61" s="63">
        <v>6053.61</v>
      </c>
      <c r="G61" s="63">
        <v>3138</v>
      </c>
      <c r="H61" s="63">
        <v>670757.61</v>
      </c>
      <c r="I61" s="63">
        <v>612858.93999999994</v>
      </c>
      <c r="J61" s="63">
        <v>131311.04999999999</v>
      </c>
      <c r="K61" s="63">
        <v>30069.9</v>
      </c>
      <c r="L61" s="63">
        <v>17226.080000000002</v>
      </c>
      <c r="M61" s="63">
        <v>302737.13</v>
      </c>
      <c r="N61" s="63">
        <v>791894.1</v>
      </c>
      <c r="O61" s="63">
        <v>434777.27</v>
      </c>
      <c r="P61" s="63">
        <v>761583.78</v>
      </c>
      <c r="Q61" s="63">
        <v>0</v>
      </c>
      <c r="R61" s="63">
        <v>45492.89</v>
      </c>
      <c r="S61" s="63">
        <v>294302.27</v>
      </c>
      <c r="T61" s="63">
        <v>228594.98</v>
      </c>
      <c r="U61" s="63">
        <v>74106.42</v>
      </c>
      <c r="V61" s="63">
        <v>0</v>
      </c>
      <c r="W61" s="63">
        <v>47663.27</v>
      </c>
      <c r="X61" s="63">
        <v>59581.47</v>
      </c>
      <c r="Y61" s="63">
        <v>9159.2199999999993</v>
      </c>
      <c r="Z61" s="63">
        <v>28381.27</v>
      </c>
      <c r="AA61" s="63">
        <v>27013.85</v>
      </c>
      <c r="AB61" s="63">
        <v>0</v>
      </c>
      <c r="AC61" s="63">
        <v>5743863.8499999996</v>
      </c>
      <c r="AD61" s="63">
        <v>315575.83</v>
      </c>
      <c r="AE61" s="63">
        <v>80110.98</v>
      </c>
      <c r="AF61" s="63">
        <v>146856.67000000001</v>
      </c>
      <c r="AG61" s="63">
        <v>135341.43</v>
      </c>
      <c r="AH61" s="63">
        <v>2970750.69</v>
      </c>
      <c r="AI61" s="63">
        <v>349210.47</v>
      </c>
      <c r="AJ61" s="63">
        <v>250510.97</v>
      </c>
      <c r="AK61" s="63">
        <v>75578.880000000005</v>
      </c>
      <c r="AL61" s="63">
        <v>27180.54</v>
      </c>
      <c r="AM61" s="63">
        <v>6284.13</v>
      </c>
      <c r="AN61" s="63">
        <v>139250.78</v>
      </c>
      <c r="AO61" s="63">
        <v>207353.62</v>
      </c>
      <c r="AP61" s="63">
        <v>33531.07</v>
      </c>
      <c r="AQ61" s="63">
        <v>379380.93</v>
      </c>
      <c r="AR61" s="63">
        <v>63942.58</v>
      </c>
      <c r="AS61" s="63">
        <v>777728.49</v>
      </c>
      <c r="AT61" s="63">
        <v>44550.77</v>
      </c>
      <c r="AU61" s="63">
        <v>7335.36</v>
      </c>
      <c r="AV61" s="63">
        <v>14668.34</v>
      </c>
      <c r="AW61" s="63">
        <v>322411.62</v>
      </c>
      <c r="AX61" s="63">
        <v>0</v>
      </c>
      <c r="AY61" s="63">
        <v>570177.91</v>
      </c>
      <c r="AZ61" s="63">
        <v>51230.9</v>
      </c>
      <c r="BA61" s="63">
        <v>0</v>
      </c>
      <c r="BB61" s="63">
        <v>46299.58</v>
      </c>
      <c r="BC61" s="63">
        <v>670744.68999999994</v>
      </c>
      <c r="BD61" s="63">
        <v>277751.08</v>
      </c>
      <c r="BE61" s="63">
        <v>2687320.97</v>
      </c>
      <c r="BF61" s="60"/>
      <c r="BG61" s="60"/>
      <c r="BH61" s="60"/>
      <c r="BI61" s="60"/>
      <c r="BJ61" s="60"/>
      <c r="BK61" s="60"/>
      <c r="BL61" s="60"/>
      <c r="BM61" s="60"/>
      <c r="BN61" s="60"/>
    </row>
    <row r="62" spans="1:66" outlineLevel="1">
      <c r="A62" s="60"/>
      <c r="B62" s="174">
        <v>60</v>
      </c>
      <c r="D62" s="63">
        <v>-17622436.969999999</v>
      </c>
      <c r="E62" s="63">
        <v>-633349.5</v>
      </c>
      <c r="F62" s="63">
        <v>0</v>
      </c>
      <c r="G62" s="63">
        <v>0</v>
      </c>
      <c r="H62" s="63">
        <v>-325515.59539999999</v>
      </c>
      <c r="I62" s="63">
        <v>-5371273.3499999996</v>
      </c>
      <c r="J62" s="63">
        <v>0</v>
      </c>
      <c r="K62" s="63">
        <v>0</v>
      </c>
      <c r="L62" s="63">
        <v>0</v>
      </c>
      <c r="M62" s="63">
        <v>0</v>
      </c>
      <c r="N62" s="63">
        <v>-569.59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-14075.74</v>
      </c>
      <c r="V62" s="63">
        <v>0</v>
      </c>
      <c r="W62" s="63">
        <v>0</v>
      </c>
      <c r="X62" s="63">
        <v>0</v>
      </c>
      <c r="Y62" s="63">
        <v>0</v>
      </c>
      <c r="Z62" s="63">
        <v>0</v>
      </c>
      <c r="AA62" s="63">
        <v>0</v>
      </c>
      <c r="AB62" s="63">
        <v>-88355932.400000006</v>
      </c>
      <c r="AC62" s="63">
        <v>81459.33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-70038.48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-373056</v>
      </c>
      <c r="AP62" s="63">
        <v>0</v>
      </c>
      <c r="AQ62" s="63">
        <v>-270630.56</v>
      </c>
      <c r="AR62" s="63">
        <v>0</v>
      </c>
      <c r="AS62" s="63">
        <v>0</v>
      </c>
      <c r="AT62" s="63">
        <v>0</v>
      </c>
      <c r="AU62" s="63">
        <v>42388.79</v>
      </c>
      <c r="AV62" s="63">
        <v>0</v>
      </c>
      <c r="AW62" s="63">
        <v>0</v>
      </c>
      <c r="AX62" s="63">
        <v>0</v>
      </c>
      <c r="AY62" s="63">
        <v>0</v>
      </c>
      <c r="AZ62" s="63">
        <v>64143.12</v>
      </c>
      <c r="BA62" s="63">
        <v>0</v>
      </c>
      <c r="BB62" s="63">
        <v>0</v>
      </c>
      <c r="BC62" s="63">
        <v>0</v>
      </c>
      <c r="BD62" s="63">
        <v>-355097.24</v>
      </c>
      <c r="BE62" s="63">
        <v>-1200</v>
      </c>
      <c r="BF62" s="60"/>
      <c r="BG62" s="60"/>
      <c r="BH62" s="60"/>
      <c r="BI62" s="60"/>
      <c r="BJ62" s="60"/>
      <c r="BK62" s="60"/>
      <c r="BL62" s="60"/>
      <c r="BM62" s="60"/>
      <c r="BN62" s="60"/>
    </row>
    <row r="63" spans="1:66" outlineLevel="1">
      <c r="A63" s="60"/>
      <c r="B63" s="174">
        <v>61</v>
      </c>
      <c r="D63" s="63">
        <v>2258553.2400000002</v>
      </c>
      <c r="E63" s="63">
        <v>491704.02</v>
      </c>
      <c r="F63" s="63">
        <v>107286.06</v>
      </c>
      <c r="G63" s="63">
        <v>35009</v>
      </c>
      <c r="H63" s="63">
        <v>727324.37</v>
      </c>
      <c r="I63" s="63">
        <v>643874.21</v>
      </c>
      <c r="J63" s="63">
        <v>67956.210000000006</v>
      </c>
      <c r="K63" s="63">
        <v>187081.86</v>
      </c>
      <c r="L63" s="63">
        <v>37777.49</v>
      </c>
      <c r="M63" s="63">
        <v>358894.85</v>
      </c>
      <c r="N63" s="63">
        <v>857239.24</v>
      </c>
      <c r="O63" s="63">
        <v>249575.12</v>
      </c>
      <c r="P63" s="63">
        <v>2197129.94</v>
      </c>
      <c r="Q63" s="63">
        <v>54012.12</v>
      </c>
      <c r="R63" s="63">
        <v>375220.19</v>
      </c>
      <c r="S63" s="63">
        <v>168496.11</v>
      </c>
      <c r="T63" s="63">
        <v>197067.43</v>
      </c>
      <c r="U63" s="63">
        <v>79205.78</v>
      </c>
      <c r="V63" s="63">
        <v>50600.04</v>
      </c>
      <c r="W63" s="63">
        <v>236358.34</v>
      </c>
      <c r="X63" s="63">
        <v>288378.34999999998</v>
      </c>
      <c r="Y63" s="63">
        <v>112372.66</v>
      </c>
      <c r="Z63" s="63">
        <v>41286.47</v>
      </c>
      <c r="AA63" s="63">
        <v>70249.070000000007</v>
      </c>
      <c r="AB63" s="63">
        <v>18754124.57</v>
      </c>
      <c r="AC63" s="63">
        <v>3953017.4</v>
      </c>
      <c r="AD63" s="63">
        <v>173781.78</v>
      </c>
      <c r="AE63" s="63">
        <v>621191.75</v>
      </c>
      <c r="AF63" s="63">
        <v>558169.56999999995</v>
      </c>
      <c r="AG63" s="63">
        <v>79615.850000000006</v>
      </c>
      <c r="AH63" s="63">
        <v>1857021.25</v>
      </c>
      <c r="AI63" s="63">
        <v>921321.13</v>
      </c>
      <c r="AJ63" s="63">
        <v>422283.86</v>
      </c>
      <c r="AK63" s="63">
        <v>66999.960000000006</v>
      </c>
      <c r="AL63" s="63">
        <v>57220.9</v>
      </c>
      <c r="AM63" s="63">
        <v>206067.13</v>
      </c>
      <c r="AN63" s="63">
        <v>110085.97</v>
      </c>
      <c r="AO63" s="63">
        <v>490240.51</v>
      </c>
      <c r="AP63" s="63">
        <v>94030.399999999994</v>
      </c>
      <c r="AQ63" s="63">
        <v>394390.72</v>
      </c>
      <c r="AR63" s="63">
        <v>119768.18</v>
      </c>
      <c r="AS63" s="63">
        <v>346861.24</v>
      </c>
      <c r="AT63" s="63">
        <v>32875</v>
      </c>
      <c r="AU63" s="63">
        <v>151137.31</v>
      </c>
      <c r="AV63" s="63">
        <v>55287.98</v>
      </c>
      <c r="AW63" s="63">
        <v>322415.59999999998</v>
      </c>
      <c r="AX63" s="63">
        <v>198364.79</v>
      </c>
      <c r="AY63" s="63">
        <v>19497422.59</v>
      </c>
      <c r="AZ63" s="63">
        <v>58348.22</v>
      </c>
      <c r="BA63" s="63">
        <v>202910.5</v>
      </c>
      <c r="BB63" s="63">
        <v>352929.23</v>
      </c>
      <c r="BC63" s="63">
        <v>161187.23000000001</v>
      </c>
      <c r="BD63" s="63">
        <v>497139.95</v>
      </c>
      <c r="BE63" s="63">
        <v>1443977.52</v>
      </c>
      <c r="BF63" s="60"/>
      <c r="BG63" s="60"/>
      <c r="BH63" s="60"/>
      <c r="BI63" s="60"/>
      <c r="BJ63" s="60"/>
      <c r="BK63" s="60"/>
      <c r="BL63" s="60"/>
      <c r="BM63" s="60"/>
      <c r="BN63" s="60"/>
    </row>
    <row r="64" spans="1:66" outlineLevel="1">
      <c r="A64" s="60"/>
      <c r="B64" s="174">
        <v>62</v>
      </c>
      <c r="D64" s="63">
        <v>0</v>
      </c>
      <c r="E64" s="63">
        <v>0</v>
      </c>
      <c r="F64" s="63">
        <v>0</v>
      </c>
      <c r="G64" s="63">
        <v>0</v>
      </c>
      <c r="H64" s="63">
        <v>169329.22</v>
      </c>
      <c r="I64" s="63">
        <v>0</v>
      </c>
      <c r="J64" s="63">
        <v>47699.3</v>
      </c>
      <c r="K64" s="63">
        <v>2080.08</v>
      </c>
      <c r="L64" s="63">
        <v>4304.8</v>
      </c>
      <c r="M64" s="63">
        <v>181750.28</v>
      </c>
      <c r="N64" s="63">
        <v>480648.59</v>
      </c>
      <c r="O64" s="63">
        <v>0</v>
      </c>
      <c r="P64" s="63">
        <v>373436.05</v>
      </c>
      <c r="Q64" s="63">
        <v>78208.19</v>
      </c>
      <c r="R64" s="63">
        <v>27590.6</v>
      </c>
      <c r="S64" s="63">
        <v>19600.189999999999</v>
      </c>
      <c r="T64" s="63">
        <v>61865.760000000002</v>
      </c>
      <c r="U64" s="63">
        <v>0</v>
      </c>
      <c r="V64" s="63">
        <v>0</v>
      </c>
      <c r="W64" s="63">
        <v>0</v>
      </c>
      <c r="X64" s="63">
        <v>108817.44</v>
      </c>
      <c r="Y64" s="63">
        <v>0</v>
      </c>
      <c r="Z64" s="63">
        <v>0</v>
      </c>
      <c r="AA64" s="63">
        <v>12124.08</v>
      </c>
      <c r="AB64" s="63">
        <v>823441.86</v>
      </c>
      <c r="AC64" s="63">
        <v>2057275.55</v>
      </c>
      <c r="AD64" s="63">
        <v>90625.17</v>
      </c>
      <c r="AE64" s="63">
        <v>56036.67</v>
      </c>
      <c r="AF64" s="63">
        <v>49514.74</v>
      </c>
      <c r="AG64" s="63">
        <v>0</v>
      </c>
      <c r="AH64" s="63">
        <v>565653.38</v>
      </c>
      <c r="AI64" s="63">
        <v>0</v>
      </c>
      <c r="AJ64" s="63">
        <v>0</v>
      </c>
      <c r="AK64" s="63">
        <v>0</v>
      </c>
      <c r="AL64" s="63">
        <v>34643.19</v>
      </c>
      <c r="AM64" s="63">
        <v>0</v>
      </c>
      <c r="AN64" s="63">
        <v>0</v>
      </c>
      <c r="AO64" s="63">
        <v>157608.79999999999</v>
      </c>
      <c r="AP64" s="63">
        <v>37049.06</v>
      </c>
      <c r="AQ64" s="63">
        <v>195449.04</v>
      </c>
      <c r="AR64" s="63">
        <v>0</v>
      </c>
      <c r="AS64" s="63">
        <v>0</v>
      </c>
      <c r="AT64" s="63">
        <v>10527.97</v>
      </c>
      <c r="AU64" s="63">
        <v>21465.48</v>
      </c>
      <c r="AV64" s="63">
        <v>16375.62</v>
      </c>
      <c r="AW64" s="63">
        <v>352807.67999999999</v>
      </c>
      <c r="AX64" s="63">
        <v>0</v>
      </c>
      <c r="AY64" s="63">
        <v>2482689.33</v>
      </c>
      <c r="AZ64" s="63">
        <v>0</v>
      </c>
      <c r="BA64" s="63">
        <v>0</v>
      </c>
      <c r="BB64" s="63">
        <v>0</v>
      </c>
      <c r="BC64" s="63">
        <v>9449.4</v>
      </c>
      <c r="BD64" s="63">
        <v>445761.16</v>
      </c>
      <c r="BE64" s="63">
        <v>383581.23</v>
      </c>
      <c r="BF64" s="60"/>
      <c r="BG64" s="60"/>
      <c r="BH64" s="60"/>
      <c r="BI64" s="60"/>
      <c r="BJ64" s="60"/>
      <c r="BK64" s="60"/>
      <c r="BL64" s="60"/>
      <c r="BM64" s="60"/>
      <c r="BN64" s="60"/>
    </row>
    <row r="65" spans="1:66" outlineLevel="1">
      <c r="A65" s="60"/>
      <c r="B65" s="174">
        <v>63</v>
      </c>
      <c r="D65" s="63">
        <v>3138860.83</v>
      </c>
      <c r="E65" s="63">
        <v>189832.67</v>
      </c>
      <c r="F65" s="63">
        <v>65613.17</v>
      </c>
      <c r="G65" s="63">
        <v>965028</v>
      </c>
      <c r="H65" s="63">
        <v>301666</v>
      </c>
      <c r="I65" s="63">
        <v>1129591.28</v>
      </c>
      <c r="J65" s="63">
        <v>0</v>
      </c>
      <c r="K65" s="63">
        <v>88008.26</v>
      </c>
      <c r="L65" s="63">
        <v>0</v>
      </c>
      <c r="M65" s="63">
        <v>-12489.68</v>
      </c>
      <c r="N65" s="63">
        <v>0</v>
      </c>
      <c r="O65" s="63">
        <v>236923.49</v>
      </c>
      <c r="P65" s="63">
        <v>0</v>
      </c>
      <c r="Q65" s="63">
        <v>0</v>
      </c>
      <c r="R65" s="63">
        <v>859080.32</v>
      </c>
      <c r="S65" s="63">
        <v>153990.26</v>
      </c>
      <c r="T65" s="63">
        <v>130515.16</v>
      </c>
      <c r="U65" s="63">
        <v>93513.4</v>
      </c>
      <c r="V65" s="63">
        <v>0</v>
      </c>
      <c r="W65" s="63">
        <v>10702.19</v>
      </c>
      <c r="X65" s="63">
        <v>97200.94</v>
      </c>
      <c r="Y65" s="63">
        <v>0</v>
      </c>
      <c r="Z65" s="63">
        <v>20960.900000000001</v>
      </c>
      <c r="AA65" s="63">
        <v>24583.17</v>
      </c>
      <c r="AB65" s="63">
        <v>35584824.880000003</v>
      </c>
      <c r="AC65" s="63">
        <v>483943.69</v>
      </c>
      <c r="AD65" s="63">
        <v>21504</v>
      </c>
      <c r="AE65" s="63">
        <v>7462.3</v>
      </c>
      <c r="AF65" s="63">
        <v>0</v>
      </c>
      <c r="AG65" s="63">
        <v>50815.86</v>
      </c>
      <c r="AH65" s="63">
        <v>80791.37</v>
      </c>
      <c r="AI65" s="63">
        <v>13531.12</v>
      </c>
      <c r="AJ65" s="63">
        <v>99332.23</v>
      </c>
      <c r="AK65" s="63">
        <v>0</v>
      </c>
      <c r="AL65" s="63">
        <v>33729.620000000003</v>
      </c>
      <c r="AM65" s="63">
        <v>409166.92</v>
      </c>
      <c r="AN65" s="63">
        <v>-8709</v>
      </c>
      <c r="AO65" s="63">
        <v>1991529.07</v>
      </c>
      <c r="AP65" s="63">
        <v>43091.55</v>
      </c>
      <c r="AQ65" s="63">
        <v>873198.51</v>
      </c>
      <c r="AR65" s="63">
        <v>140052.4</v>
      </c>
      <c r="AS65" s="63">
        <v>0</v>
      </c>
      <c r="AT65" s="63">
        <v>0</v>
      </c>
      <c r="AU65" s="63">
        <v>0</v>
      </c>
      <c r="AV65" s="63">
        <v>2507.13</v>
      </c>
      <c r="AW65" s="63">
        <v>1046581.68</v>
      </c>
      <c r="AX65" s="63">
        <v>0</v>
      </c>
      <c r="AY65" s="63">
        <v>0</v>
      </c>
      <c r="AZ65" s="63">
        <v>0</v>
      </c>
      <c r="BA65" s="63">
        <v>103766</v>
      </c>
      <c r="BB65" s="63">
        <v>0</v>
      </c>
      <c r="BC65" s="63">
        <v>192868.13</v>
      </c>
      <c r="BD65" s="63">
        <v>6336.63</v>
      </c>
      <c r="BE65" s="63">
        <v>280604.12</v>
      </c>
      <c r="BF65" s="60"/>
      <c r="BG65" s="60"/>
      <c r="BH65" s="60"/>
      <c r="BI65" s="60"/>
      <c r="BJ65" s="60"/>
      <c r="BK65" s="60"/>
      <c r="BL65" s="60"/>
      <c r="BM65" s="60"/>
      <c r="BN65" s="60"/>
    </row>
    <row r="66" spans="1:66" outlineLevel="1">
      <c r="A66" s="60"/>
      <c r="B66" s="174">
        <v>64</v>
      </c>
      <c r="D66" s="63">
        <v>0</v>
      </c>
      <c r="E66" s="63">
        <v>0</v>
      </c>
      <c r="F66" s="63">
        <v>0</v>
      </c>
      <c r="G66" s="63">
        <v>342463</v>
      </c>
      <c r="H66" s="63">
        <v>0</v>
      </c>
      <c r="I66" s="63">
        <v>0</v>
      </c>
      <c r="J66" s="63">
        <v>25093.06</v>
      </c>
      <c r="K66" s="63">
        <v>0</v>
      </c>
      <c r="L66" s="63">
        <v>0</v>
      </c>
      <c r="M66" s="63">
        <v>0</v>
      </c>
      <c r="N66" s="63">
        <v>0</v>
      </c>
      <c r="O66" s="63">
        <v>115892.35</v>
      </c>
      <c r="P66" s="63">
        <v>1793502.08</v>
      </c>
      <c r="Q66" s="63">
        <v>-15517</v>
      </c>
      <c r="R66" s="63">
        <v>0</v>
      </c>
      <c r="S66" s="63">
        <v>0</v>
      </c>
      <c r="T66" s="63">
        <v>0</v>
      </c>
      <c r="U66" s="63">
        <v>0</v>
      </c>
      <c r="V66" s="63">
        <v>529508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  <c r="AD66" s="63">
        <v>0</v>
      </c>
      <c r="AE66" s="63">
        <v>0</v>
      </c>
      <c r="AF66" s="63">
        <v>0</v>
      </c>
      <c r="AG66" s="63">
        <v>-7926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468399.96</v>
      </c>
      <c r="AP66" s="63">
        <v>0</v>
      </c>
      <c r="AQ66" s="63">
        <v>0</v>
      </c>
      <c r="AR66" s="63">
        <v>0</v>
      </c>
      <c r="AS66" s="63">
        <v>0</v>
      </c>
      <c r="AT66" s="63">
        <v>24423.48</v>
      </c>
      <c r="AU66" s="63">
        <v>0</v>
      </c>
      <c r="AV66" s="63">
        <v>17954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31937.200000000001</v>
      </c>
      <c r="BC66" s="63">
        <v>0</v>
      </c>
      <c r="BD66" s="63">
        <v>0</v>
      </c>
      <c r="BE66" s="63">
        <v>0</v>
      </c>
      <c r="BF66" s="60"/>
      <c r="BG66" s="60"/>
      <c r="BH66" s="60"/>
      <c r="BI66" s="60"/>
      <c r="BJ66" s="60"/>
      <c r="BK66" s="60"/>
      <c r="BL66" s="60"/>
      <c r="BM66" s="60"/>
      <c r="BN66" s="60"/>
    </row>
    <row r="67" spans="1:66" outlineLevel="1">
      <c r="A67" s="60"/>
      <c r="B67" s="174">
        <v>65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121300.09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0"/>
      <c r="BG67" s="60"/>
      <c r="BH67" s="60"/>
      <c r="BI67" s="60"/>
      <c r="BJ67" s="60"/>
      <c r="BK67" s="60"/>
      <c r="BL67" s="60"/>
      <c r="BM67" s="60"/>
      <c r="BN67" s="60"/>
    </row>
    <row r="68" spans="1:66" outlineLevel="1">
      <c r="A68" s="60"/>
      <c r="B68" s="174">
        <v>66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0"/>
      <c r="BG68" s="60"/>
      <c r="BH68" s="60"/>
      <c r="BI68" s="60"/>
      <c r="BJ68" s="60"/>
      <c r="BK68" s="60"/>
      <c r="BL68" s="60"/>
      <c r="BM68" s="60"/>
      <c r="BN68" s="60"/>
    </row>
    <row r="69" spans="1:66" outlineLevel="1">
      <c r="A69" s="60"/>
      <c r="B69" s="174">
        <v>67</v>
      </c>
      <c r="D69" s="63">
        <v>3429623.16</v>
      </c>
      <c r="E69" s="63">
        <v>220120.9</v>
      </c>
      <c r="F69" s="63">
        <v>11508.9</v>
      </c>
      <c r="G69" s="63">
        <v>471377</v>
      </c>
      <c r="H69" s="63">
        <v>482807.63199999998</v>
      </c>
      <c r="I69" s="63">
        <v>210920.85</v>
      </c>
      <c r="J69" s="63">
        <v>109502.07</v>
      </c>
      <c r="K69" s="63">
        <v>63963.35</v>
      </c>
      <c r="L69" s="63">
        <v>73757.89</v>
      </c>
      <c r="M69" s="63">
        <v>73103.929999999993</v>
      </c>
      <c r="N69" s="63">
        <v>2356484.67</v>
      </c>
      <c r="O69" s="63">
        <v>695188.87</v>
      </c>
      <c r="P69" s="63">
        <v>464490.21</v>
      </c>
      <c r="Q69" s="63">
        <v>182004.93</v>
      </c>
      <c r="R69" s="63">
        <v>131110.25</v>
      </c>
      <c r="S69" s="63">
        <v>366369.79</v>
      </c>
      <c r="T69" s="63">
        <v>176965.65</v>
      </c>
      <c r="U69" s="63">
        <v>19638.23</v>
      </c>
      <c r="V69" s="63">
        <v>653374.77</v>
      </c>
      <c r="W69" s="63">
        <v>128307.63</v>
      </c>
      <c r="X69" s="63">
        <v>116632.99</v>
      </c>
      <c r="Y69" s="63">
        <v>65234.7</v>
      </c>
      <c r="Z69" s="63">
        <v>71098.399999999994</v>
      </c>
      <c r="AA69" s="63">
        <v>102857.86</v>
      </c>
      <c r="AB69" s="63">
        <v>4533338.1100000003</v>
      </c>
      <c r="AC69" s="63">
        <v>2100498.7599999998</v>
      </c>
      <c r="AD69" s="63">
        <v>127363.9</v>
      </c>
      <c r="AE69" s="63">
        <v>250988.05</v>
      </c>
      <c r="AF69" s="63">
        <v>131028.07</v>
      </c>
      <c r="AG69" s="63">
        <v>87386</v>
      </c>
      <c r="AH69" s="63">
        <v>841523.06</v>
      </c>
      <c r="AI69" s="63">
        <v>413120.1</v>
      </c>
      <c r="AJ69" s="63">
        <v>274445.19</v>
      </c>
      <c r="AK69" s="63">
        <v>376398.41</v>
      </c>
      <c r="AL69" s="63">
        <v>133627.32</v>
      </c>
      <c r="AM69" s="63">
        <v>433001.29</v>
      </c>
      <c r="AN69" s="63">
        <v>37463</v>
      </c>
      <c r="AO69" s="63">
        <v>537167.51</v>
      </c>
      <c r="AP69" s="63">
        <v>-379.28</v>
      </c>
      <c r="AQ69" s="63">
        <v>433872.47</v>
      </c>
      <c r="AR69" s="63">
        <v>271824.21000000002</v>
      </c>
      <c r="AS69" s="63">
        <v>404048.4</v>
      </c>
      <c r="AT69" s="63">
        <v>22756.57</v>
      </c>
      <c r="AU69" s="63">
        <v>33724.22</v>
      </c>
      <c r="AV69" s="63">
        <v>15753.32</v>
      </c>
      <c r="AW69" s="63">
        <v>353065.37</v>
      </c>
      <c r="AX69" s="63">
        <v>40841.019999999997</v>
      </c>
      <c r="AY69" s="63">
        <v>6224355.8200000003</v>
      </c>
      <c r="AZ69" s="63">
        <v>28625.11</v>
      </c>
      <c r="BA69" s="63">
        <v>134141.15</v>
      </c>
      <c r="BB69" s="63">
        <v>175242.57</v>
      </c>
      <c r="BC69" s="63">
        <v>122845.88</v>
      </c>
      <c r="BD69" s="63">
        <v>2280901.73</v>
      </c>
      <c r="BE69" s="63">
        <v>613513.62</v>
      </c>
      <c r="BF69" s="60"/>
      <c r="BG69" s="60"/>
      <c r="BH69" s="60"/>
      <c r="BI69" s="60"/>
      <c r="BJ69" s="60"/>
      <c r="BK69" s="60"/>
      <c r="BL69" s="60"/>
      <c r="BM69" s="60"/>
      <c r="BN69" s="60"/>
    </row>
    <row r="70" spans="1:66" outlineLevel="1">
      <c r="A70" s="60"/>
      <c r="B70" s="174">
        <v>68</v>
      </c>
      <c r="D70" s="63">
        <v>7757999.8739999998</v>
      </c>
      <c r="E70" s="63">
        <v>37013.39</v>
      </c>
      <c r="F70" s="63">
        <v>21038.69</v>
      </c>
      <c r="G70" s="63">
        <v>1240658</v>
      </c>
      <c r="H70" s="63">
        <v>877641.07</v>
      </c>
      <c r="I70" s="63">
        <v>937764.37</v>
      </c>
      <c r="J70" s="63">
        <v>102689.88</v>
      </c>
      <c r="K70" s="63">
        <v>41024.519999999997</v>
      </c>
      <c r="L70" s="63">
        <v>0</v>
      </c>
      <c r="M70" s="63">
        <v>189966.31</v>
      </c>
      <c r="N70" s="63">
        <v>961257.19</v>
      </c>
      <c r="O70" s="63">
        <v>22945.48</v>
      </c>
      <c r="P70" s="63">
        <v>153544.07</v>
      </c>
      <c r="Q70" s="63">
        <v>61457.84</v>
      </c>
      <c r="R70" s="63">
        <v>968274.73</v>
      </c>
      <c r="S70" s="63">
        <v>216433.9</v>
      </c>
      <c r="T70" s="63">
        <v>150394.51999999999</v>
      </c>
      <c r="U70" s="63">
        <v>114096.24</v>
      </c>
      <c r="V70" s="63">
        <v>264501.36</v>
      </c>
      <c r="W70" s="63">
        <v>93208.24</v>
      </c>
      <c r="X70" s="63">
        <v>512719.62</v>
      </c>
      <c r="Y70" s="63">
        <v>29705.200000000001</v>
      </c>
      <c r="Z70" s="63">
        <v>0</v>
      </c>
      <c r="AA70" s="63">
        <v>19000</v>
      </c>
      <c r="AB70" s="63">
        <v>-8151922.3499999996</v>
      </c>
      <c r="AC70" s="63">
        <v>1705523.84</v>
      </c>
      <c r="AD70" s="63">
        <v>145019.21</v>
      </c>
      <c r="AE70" s="63">
        <v>89491.76</v>
      </c>
      <c r="AF70" s="63">
        <v>43900.5</v>
      </c>
      <c r="AG70" s="63">
        <v>1187095.79</v>
      </c>
      <c r="AH70" s="63">
        <v>895710.78</v>
      </c>
      <c r="AI70" s="63">
        <v>1015913.26</v>
      </c>
      <c r="AJ70" s="63">
        <v>167767.72</v>
      </c>
      <c r="AK70" s="63">
        <v>71037.440000000002</v>
      </c>
      <c r="AL70" s="63">
        <v>53801.96</v>
      </c>
      <c r="AM70" s="63">
        <v>179537.25</v>
      </c>
      <c r="AN70" s="63">
        <v>12659.89</v>
      </c>
      <c r="AO70" s="63">
        <v>437536.58</v>
      </c>
      <c r="AP70" s="63">
        <v>190103.02</v>
      </c>
      <c r="AQ70" s="63">
        <v>171137.6</v>
      </c>
      <c r="AR70" s="63">
        <v>85843.83</v>
      </c>
      <c r="AS70" s="63">
        <v>91888.72</v>
      </c>
      <c r="AT70" s="63">
        <v>47495.4</v>
      </c>
      <c r="AU70" s="63">
        <v>243454.21</v>
      </c>
      <c r="AV70" s="63">
        <v>41222.28</v>
      </c>
      <c r="AW70" s="63">
        <v>229394.94</v>
      </c>
      <c r="AX70" s="63">
        <v>275927.96000000002</v>
      </c>
      <c r="AY70" s="63">
        <v>162666.20000000001</v>
      </c>
      <c r="AZ70" s="63">
        <v>131270.45000000001</v>
      </c>
      <c r="BA70" s="63">
        <v>150224.9</v>
      </c>
      <c r="BB70" s="63">
        <v>67595.11</v>
      </c>
      <c r="BC70" s="63">
        <v>208243.51</v>
      </c>
      <c r="BD70" s="63">
        <v>209642.8</v>
      </c>
      <c r="BE70" s="63">
        <v>161407.21</v>
      </c>
      <c r="BF70" s="60"/>
      <c r="BG70" s="60"/>
      <c r="BH70" s="60"/>
      <c r="BI70" s="60"/>
      <c r="BJ70" s="60"/>
      <c r="BK70" s="60"/>
      <c r="BL70" s="60"/>
      <c r="BM70" s="60"/>
      <c r="BN70" s="60"/>
    </row>
    <row r="71" spans="1:66" outlineLevel="1">
      <c r="A71" s="60"/>
      <c r="B71" s="174">
        <v>69</v>
      </c>
      <c r="D71" s="63">
        <v>1006118.76</v>
      </c>
      <c r="E71" s="63">
        <v>84797.4</v>
      </c>
      <c r="F71" s="63">
        <v>0</v>
      </c>
      <c r="G71" s="63">
        <v>0</v>
      </c>
      <c r="H71" s="63">
        <v>0</v>
      </c>
      <c r="I71" s="63">
        <v>418521.48</v>
      </c>
      <c r="J71" s="63">
        <v>0</v>
      </c>
      <c r="K71" s="63">
        <v>0</v>
      </c>
      <c r="L71" s="63">
        <v>19200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279.94</v>
      </c>
      <c r="S71" s="63">
        <v>0</v>
      </c>
      <c r="T71" s="63">
        <v>0</v>
      </c>
      <c r="U71" s="63">
        <v>18795.12</v>
      </c>
      <c r="V71" s="63">
        <v>0</v>
      </c>
      <c r="W71" s="63">
        <v>0</v>
      </c>
      <c r="X71" s="63">
        <v>0</v>
      </c>
      <c r="Y71" s="63">
        <v>16150.92</v>
      </c>
      <c r="Z71" s="63">
        <v>15222.06</v>
      </c>
      <c r="AA71" s="63">
        <v>0</v>
      </c>
      <c r="AB71" s="63">
        <v>12033843.710000001</v>
      </c>
      <c r="AC71" s="63">
        <v>0</v>
      </c>
      <c r="AD71" s="63">
        <v>0</v>
      </c>
      <c r="AE71" s="63">
        <v>267289.40000000002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0</v>
      </c>
      <c r="AO71" s="63">
        <v>10235</v>
      </c>
      <c r="AP71" s="63">
        <v>0</v>
      </c>
      <c r="AQ71" s="63">
        <v>351097.74</v>
      </c>
      <c r="AR71" s="63">
        <v>10269.200000000001</v>
      </c>
      <c r="AS71" s="63">
        <v>0</v>
      </c>
      <c r="AT71" s="63">
        <v>0</v>
      </c>
      <c r="AU71" s="63">
        <v>9113.1</v>
      </c>
      <c r="AV71" s="63">
        <v>23898.12</v>
      </c>
      <c r="AW71" s="63">
        <v>513449.69</v>
      </c>
      <c r="AX71" s="63">
        <v>150000</v>
      </c>
      <c r="AY71" s="63">
        <v>47540.98</v>
      </c>
      <c r="AZ71" s="63">
        <v>0</v>
      </c>
      <c r="BA71" s="63">
        <v>0</v>
      </c>
      <c r="BB71" s="63">
        <v>0</v>
      </c>
      <c r="BC71" s="63">
        <v>0</v>
      </c>
      <c r="BD71" s="63">
        <v>0</v>
      </c>
      <c r="BE71" s="63">
        <v>0</v>
      </c>
      <c r="BF71" s="60"/>
      <c r="BG71" s="60"/>
      <c r="BH71" s="60"/>
      <c r="BI71" s="60"/>
      <c r="BJ71" s="60"/>
      <c r="BK71" s="60"/>
      <c r="BL71" s="60"/>
      <c r="BM71" s="60"/>
      <c r="BN71" s="60"/>
    </row>
    <row r="72" spans="1:66" outlineLevel="1">
      <c r="A72" s="60"/>
      <c r="B72" s="174">
        <v>70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16993.240000000002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141750</v>
      </c>
      <c r="BF72" s="60"/>
      <c r="BG72" s="60"/>
      <c r="BH72" s="60"/>
      <c r="BI72" s="60"/>
      <c r="BJ72" s="60"/>
      <c r="BK72" s="60"/>
      <c r="BL72" s="60"/>
      <c r="BM72" s="60"/>
      <c r="BN72" s="60"/>
    </row>
    <row r="73" spans="1:66" outlineLevel="1">
      <c r="A73" s="60"/>
      <c r="B73" s="174">
        <v>71</v>
      </c>
      <c r="D73" s="63">
        <v>29888919.02</v>
      </c>
      <c r="E73" s="63">
        <v>1029472.25</v>
      </c>
      <c r="F73" s="63">
        <v>35395.33</v>
      </c>
      <c r="G73" s="63">
        <v>311364</v>
      </c>
      <c r="H73" s="63">
        <v>281794.63</v>
      </c>
      <c r="I73" s="63">
        <v>-180677.52</v>
      </c>
      <c r="J73" s="63">
        <v>23907.55</v>
      </c>
      <c r="K73" s="63">
        <v>0</v>
      </c>
      <c r="L73" s="63">
        <v>0</v>
      </c>
      <c r="M73" s="63">
        <v>230312.52</v>
      </c>
      <c r="N73" s="63">
        <v>1359534.95</v>
      </c>
      <c r="O73" s="63">
        <v>704116.08</v>
      </c>
      <c r="P73" s="63">
        <v>1610237.63</v>
      </c>
      <c r="Q73" s="63">
        <v>766.43</v>
      </c>
      <c r="R73" s="63">
        <v>76629.77</v>
      </c>
      <c r="S73" s="63">
        <v>473618.68</v>
      </c>
      <c r="T73" s="63">
        <v>105099.5</v>
      </c>
      <c r="U73" s="63">
        <v>31610.52</v>
      </c>
      <c r="V73" s="63">
        <v>702877.05</v>
      </c>
      <c r="W73" s="63">
        <v>124942.54</v>
      </c>
      <c r="X73" s="63">
        <v>280251.81</v>
      </c>
      <c r="Y73" s="63">
        <v>0</v>
      </c>
      <c r="Z73" s="63">
        <v>0</v>
      </c>
      <c r="AA73" s="63">
        <v>35439.17</v>
      </c>
      <c r="AB73" s="63">
        <v>112563312.7</v>
      </c>
      <c r="AC73" s="63">
        <v>12216644.33</v>
      </c>
      <c r="AD73" s="63">
        <v>561677.63</v>
      </c>
      <c r="AE73" s="63">
        <v>105274.28</v>
      </c>
      <c r="AF73" s="63">
        <v>63788.73</v>
      </c>
      <c r="AG73" s="63">
        <v>585079.18999999994</v>
      </c>
      <c r="AH73" s="63">
        <v>799471.18</v>
      </c>
      <c r="AI73" s="63">
        <v>688192</v>
      </c>
      <c r="AJ73" s="63">
        <v>804010.74</v>
      </c>
      <c r="AK73" s="63">
        <v>866327.15</v>
      </c>
      <c r="AL73" s="63">
        <v>373276.46</v>
      </c>
      <c r="AM73" s="63">
        <v>472243.76</v>
      </c>
      <c r="AN73" s="63">
        <v>418.75</v>
      </c>
      <c r="AO73" s="63">
        <v>1006895.6</v>
      </c>
      <c r="AP73" s="63">
        <v>130870.22</v>
      </c>
      <c r="AQ73" s="63">
        <v>1165074.75</v>
      </c>
      <c r="AR73" s="63">
        <v>193246.51</v>
      </c>
      <c r="AS73" s="63">
        <v>449228.16</v>
      </c>
      <c r="AT73" s="63">
        <v>17347.830000000002</v>
      </c>
      <c r="AU73" s="63">
        <v>62083.63</v>
      </c>
      <c r="AV73" s="63">
        <v>12310</v>
      </c>
      <c r="AW73" s="63">
        <v>50791.26</v>
      </c>
      <c r="AX73" s="63">
        <v>0</v>
      </c>
      <c r="AY73" s="63">
        <v>36824887.289999999</v>
      </c>
      <c r="AZ73" s="63">
        <v>46323.49</v>
      </c>
      <c r="BA73" s="63">
        <v>0</v>
      </c>
      <c r="BB73" s="63">
        <v>9151.33</v>
      </c>
      <c r="BC73" s="63">
        <v>142081.20000000001</v>
      </c>
      <c r="BD73" s="63">
        <v>1250264.5900000001</v>
      </c>
      <c r="BE73" s="63">
        <v>1207201.32</v>
      </c>
      <c r="BF73" s="60"/>
      <c r="BG73" s="60"/>
      <c r="BH73" s="60"/>
      <c r="BI73" s="60"/>
      <c r="BJ73" s="60"/>
      <c r="BK73" s="60"/>
      <c r="BL73" s="60"/>
      <c r="BM73" s="60"/>
      <c r="BN73" s="60"/>
    </row>
    <row r="74" spans="1:66" outlineLevel="1">
      <c r="A74" s="60"/>
      <c r="B74" s="174">
        <v>72</v>
      </c>
      <c r="D74" s="63">
        <v>0</v>
      </c>
      <c r="E74" s="63">
        <v>17595</v>
      </c>
      <c r="F74" s="63">
        <v>2100</v>
      </c>
      <c r="G74" s="63">
        <v>0</v>
      </c>
      <c r="H74" s="63">
        <v>0</v>
      </c>
      <c r="I74" s="63">
        <v>16344</v>
      </c>
      <c r="J74" s="63">
        <v>10461.790000000001</v>
      </c>
      <c r="K74" s="63">
        <v>0</v>
      </c>
      <c r="L74" s="63">
        <v>2164</v>
      </c>
      <c r="M74" s="63">
        <v>0</v>
      </c>
      <c r="N74" s="63">
        <v>73760</v>
      </c>
      <c r="O74" s="63">
        <v>0</v>
      </c>
      <c r="P74" s="63">
        <v>41857</v>
      </c>
      <c r="Q74" s="63">
        <v>8908.01</v>
      </c>
      <c r="R74" s="63">
        <v>12123.96</v>
      </c>
      <c r="S74" s="63">
        <v>13528</v>
      </c>
      <c r="T74" s="63">
        <v>10906.56</v>
      </c>
      <c r="U74" s="63">
        <v>5338</v>
      </c>
      <c r="V74" s="63">
        <v>0</v>
      </c>
      <c r="W74" s="63">
        <v>0</v>
      </c>
      <c r="X74" s="63">
        <v>0</v>
      </c>
      <c r="Y74" s="63">
        <v>2241</v>
      </c>
      <c r="Z74" s="63">
        <v>1614</v>
      </c>
      <c r="AA74" s="63">
        <v>4648.1400000000003</v>
      </c>
      <c r="AB74" s="63">
        <v>0</v>
      </c>
      <c r="AC74" s="63">
        <v>0</v>
      </c>
      <c r="AD74" s="63">
        <v>12542.33</v>
      </c>
      <c r="AE74" s="63">
        <v>12720</v>
      </c>
      <c r="AF74" s="63">
        <v>0</v>
      </c>
      <c r="AG74" s="63">
        <v>20471.63</v>
      </c>
      <c r="AH74" s="63">
        <v>0</v>
      </c>
      <c r="AI74" s="63">
        <v>0</v>
      </c>
      <c r="AJ74" s="63">
        <v>0</v>
      </c>
      <c r="AK74" s="63">
        <v>0</v>
      </c>
      <c r="AL74" s="63">
        <v>5629</v>
      </c>
      <c r="AM74" s="63">
        <v>14244</v>
      </c>
      <c r="AN74" s="63">
        <v>3849</v>
      </c>
      <c r="AO74" s="63">
        <v>39321.160000000003</v>
      </c>
      <c r="AP74" s="63">
        <v>9283.7099999999991</v>
      </c>
      <c r="AQ74" s="63">
        <v>0</v>
      </c>
      <c r="AR74" s="63">
        <v>7691</v>
      </c>
      <c r="AS74" s="63">
        <v>0</v>
      </c>
      <c r="AT74" s="63">
        <v>2915</v>
      </c>
      <c r="AU74" s="63">
        <v>3591</v>
      </c>
      <c r="AV74" s="63">
        <v>2677</v>
      </c>
      <c r="AW74" s="63">
        <v>0</v>
      </c>
      <c r="AX74" s="63">
        <v>4147</v>
      </c>
      <c r="AY74" s="63">
        <v>497718.96</v>
      </c>
      <c r="AZ74" s="63">
        <v>6716.39</v>
      </c>
      <c r="BA74" s="63">
        <v>11429</v>
      </c>
      <c r="BB74" s="63">
        <v>5451.64</v>
      </c>
      <c r="BC74" s="63">
        <v>0</v>
      </c>
      <c r="BD74" s="63">
        <v>75783.7</v>
      </c>
      <c r="BE74" s="63">
        <v>0</v>
      </c>
      <c r="BF74" s="60"/>
      <c r="BG74" s="60"/>
      <c r="BH74" s="60"/>
      <c r="BI74" s="60"/>
      <c r="BJ74" s="60"/>
      <c r="BK74" s="60"/>
      <c r="BL74" s="60"/>
      <c r="BM74" s="60"/>
      <c r="BN74" s="60"/>
    </row>
    <row r="75" spans="1:66">
      <c r="A75" s="60"/>
      <c r="B75" s="174">
        <v>73</v>
      </c>
      <c r="D75" s="134">
        <v>107194481.994</v>
      </c>
      <c r="E75" s="134">
        <v>5237799.26</v>
      </c>
      <c r="F75" s="134">
        <v>461884.86</v>
      </c>
      <c r="G75" s="134">
        <v>6629039</v>
      </c>
      <c r="H75" s="134">
        <v>8532574.6766000018</v>
      </c>
      <c r="I75" s="134">
        <v>4096261.93</v>
      </c>
      <c r="J75" s="134">
        <v>1194813.1900000002</v>
      </c>
      <c r="K75" s="134">
        <v>480952.58</v>
      </c>
      <c r="L75" s="134">
        <v>382748.26999999996</v>
      </c>
      <c r="M75" s="134">
        <v>2038343.6</v>
      </c>
      <c r="N75" s="134">
        <v>20197728.219999999</v>
      </c>
      <c r="O75" s="134">
        <v>6527433.790000001</v>
      </c>
      <c r="P75" s="134">
        <v>12540691.030000001</v>
      </c>
      <c r="Q75" s="134">
        <v>2527601.5900000003</v>
      </c>
      <c r="R75" s="134">
        <v>4003512.3199999998</v>
      </c>
      <c r="S75" s="134">
        <v>3975882.04</v>
      </c>
      <c r="T75" s="134">
        <v>3044851.5</v>
      </c>
      <c r="U75" s="134">
        <v>837863.52</v>
      </c>
      <c r="V75" s="134">
        <v>5306623.9700000007</v>
      </c>
      <c r="W75" s="134">
        <v>1639752.41</v>
      </c>
      <c r="X75" s="134">
        <v>3868526.0700000008</v>
      </c>
      <c r="Y75" s="134">
        <v>372616.27999999997</v>
      </c>
      <c r="Z75" s="134">
        <v>306705.11</v>
      </c>
      <c r="AA75" s="134">
        <v>566459.97</v>
      </c>
      <c r="AB75" s="134">
        <v>192741440.58999997</v>
      </c>
      <c r="AC75" s="134">
        <v>46977624.93</v>
      </c>
      <c r="AD75" s="134">
        <v>3740052.8099999996</v>
      </c>
      <c r="AE75" s="134">
        <v>2892659.6599999992</v>
      </c>
      <c r="AF75" s="134">
        <v>1583837.77</v>
      </c>
      <c r="AG75" s="134">
        <v>2224517.52</v>
      </c>
      <c r="AH75" s="134">
        <v>16854992.25</v>
      </c>
      <c r="AI75" s="134">
        <v>6263367.3200000003</v>
      </c>
      <c r="AJ75" s="134">
        <v>6788749.4900000002</v>
      </c>
      <c r="AK75" s="134">
        <v>6015014.1600000011</v>
      </c>
      <c r="AL75" s="134">
        <v>1482081.64</v>
      </c>
      <c r="AM75" s="134">
        <v>3401237.95</v>
      </c>
      <c r="AN75" s="134">
        <v>693314.38</v>
      </c>
      <c r="AO75" s="134">
        <v>5586024.0599999996</v>
      </c>
      <c r="AP75" s="134">
        <v>1377607.74</v>
      </c>
      <c r="AQ75" s="134">
        <v>7842380.3899999997</v>
      </c>
      <c r="AR75" s="134">
        <v>1742861.47</v>
      </c>
      <c r="AS75" s="134">
        <v>3856208.58</v>
      </c>
      <c r="AT75" s="134">
        <v>568526.79999999993</v>
      </c>
      <c r="AU75" s="134">
        <v>1354693.44</v>
      </c>
      <c r="AV75" s="134">
        <v>483150.08999999997</v>
      </c>
      <c r="AW75" s="134">
        <v>6355259.5100000007</v>
      </c>
      <c r="AX75" s="134">
        <v>1530258.59</v>
      </c>
      <c r="AY75" s="134">
        <v>120210728.53999998</v>
      </c>
      <c r="AZ75" s="134">
        <v>1381035.03</v>
      </c>
      <c r="BA75" s="134">
        <v>1865676.1199999999</v>
      </c>
      <c r="BB75" s="134">
        <v>940439.39</v>
      </c>
      <c r="BC75" s="134">
        <v>3186041.9299999997</v>
      </c>
      <c r="BD75" s="134">
        <v>9650360.4000000004</v>
      </c>
      <c r="BE75" s="134">
        <v>15778355.59</v>
      </c>
      <c r="BF75" s="60"/>
      <c r="BG75" s="60"/>
      <c r="BH75" s="60"/>
      <c r="BI75" s="60"/>
      <c r="BJ75" s="22"/>
      <c r="BK75" s="22"/>
      <c r="BL75" s="22"/>
      <c r="BM75" s="22"/>
      <c r="BN75" s="22"/>
    </row>
    <row r="76" spans="1:66" outlineLevel="1">
      <c r="A76" s="60"/>
      <c r="B76" s="174">
        <v>74</v>
      </c>
      <c r="D76" s="63">
        <v>0</v>
      </c>
      <c r="E76" s="63">
        <v>81967.23</v>
      </c>
      <c r="F76" s="63">
        <v>10094.24</v>
      </c>
      <c r="G76" s="63">
        <v>297003</v>
      </c>
      <c r="H76" s="63">
        <v>29545.759999999998</v>
      </c>
      <c r="I76" s="63">
        <v>80586.880000000005</v>
      </c>
      <c r="J76" s="63">
        <v>3090.35</v>
      </c>
      <c r="K76" s="63">
        <v>14528.81</v>
      </c>
      <c r="L76" s="63">
        <v>7090.44</v>
      </c>
      <c r="M76" s="63">
        <v>83693.31</v>
      </c>
      <c r="N76" s="63">
        <v>320214.44</v>
      </c>
      <c r="O76" s="63">
        <v>215478.36</v>
      </c>
      <c r="P76" s="63">
        <v>623772.06000000006</v>
      </c>
      <c r="Q76" s="63">
        <v>50086.44</v>
      </c>
      <c r="R76" s="63">
        <v>103942.68</v>
      </c>
      <c r="S76" s="63">
        <v>17947.68</v>
      </c>
      <c r="T76" s="63">
        <v>0</v>
      </c>
      <c r="U76" s="63">
        <v>13400.01</v>
      </c>
      <c r="V76" s="63">
        <v>196071.97</v>
      </c>
      <c r="W76" s="63">
        <v>67334.070000000007</v>
      </c>
      <c r="X76" s="63">
        <v>118143.95</v>
      </c>
      <c r="Y76" s="63">
        <v>10075.790000000001</v>
      </c>
      <c r="Z76" s="63">
        <v>10790.42</v>
      </c>
      <c r="AA76" s="63">
        <v>5596.42</v>
      </c>
      <c r="AB76" s="63">
        <v>6003271.8600000003</v>
      </c>
      <c r="AC76" s="63">
        <v>1385885.25</v>
      </c>
      <c r="AD76" s="63">
        <v>107952.76</v>
      </c>
      <c r="AE76" s="63">
        <v>227863.49</v>
      </c>
      <c r="AF76" s="63">
        <v>35011.69</v>
      </c>
      <c r="AG76" s="63">
        <v>55393.37</v>
      </c>
      <c r="AH76" s="63">
        <v>760997</v>
      </c>
      <c r="AI76" s="63">
        <v>179337.96</v>
      </c>
      <c r="AJ76" s="63">
        <v>258516.09</v>
      </c>
      <c r="AK76" s="63">
        <v>454564.16</v>
      </c>
      <c r="AL76" s="63">
        <v>43437.53</v>
      </c>
      <c r="AM76" s="63">
        <v>219172.03</v>
      </c>
      <c r="AN76" s="63">
        <v>53855.73</v>
      </c>
      <c r="AO76" s="63">
        <v>174683.48</v>
      </c>
      <c r="AP76" s="63">
        <v>14637.75</v>
      </c>
      <c r="AQ76" s="63">
        <v>193410.56</v>
      </c>
      <c r="AR76" s="63">
        <v>35689.47</v>
      </c>
      <c r="AS76" s="63">
        <v>200853.11</v>
      </c>
      <c r="AT76" s="63">
        <v>0</v>
      </c>
      <c r="AU76" s="63">
        <v>31163.56</v>
      </c>
      <c r="AV76" s="63">
        <v>21425.13</v>
      </c>
      <c r="AW76" s="63">
        <v>65023.95</v>
      </c>
      <c r="AX76" s="63">
        <v>0</v>
      </c>
      <c r="AY76" s="63">
        <v>1773621.82</v>
      </c>
      <c r="AZ76" s="63">
        <v>0</v>
      </c>
      <c r="BA76" s="63">
        <v>0</v>
      </c>
      <c r="BB76" s="63">
        <v>59011.08</v>
      </c>
      <c r="BC76" s="63">
        <v>135197.15</v>
      </c>
      <c r="BD76" s="63">
        <v>404081.96</v>
      </c>
      <c r="BE76" s="63">
        <v>45648.49</v>
      </c>
      <c r="BF76" s="60"/>
      <c r="BG76" s="60"/>
      <c r="BH76" s="60"/>
      <c r="BI76" s="60"/>
      <c r="BJ76" s="60"/>
      <c r="BK76" s="60"/>
      <c r="BL76" s="60"/>
      <c r="BM76" s="60"/>
      <c r="BN76" s="60"/>
    </row>
    <row r="77" spans="1:66" outlineLevel="1">
      <c r="A77" s="60"/>
      <c r="B77" s="174">
        <v>75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0"/>
      <c r="BG77" s="60"/>
      <c r="BH77" s="60"/>
      <c r="BI77" s="60"/>
      <c r="BJ77" s="60"/>
      <c r="BK77" s="60"/>
      <c r="BL77" s="60"/>
      <c r="BM77" s="60"/>
      <c r="BN77" s="60"/>
    </row>
    <row r="78" spans="1:66">
      <c r="A78" s="60"/>
      <c r="B78" s="174">
        <v>76</v>
      </c>
      <c r="D78" s="134">
        <v>0</v>
      </c>
      <c r="E78" s="134">
        <v>81967.23</v>
      </c>
      <c r="F78" s="134">
        <v>10094.24</v>
      </c>
      <c r="G78" s="134">
        <v>297003</v>
      </c>
      <c r="H78" s="134">
        <v>29545.759999999998</v>
      </c>
      <c r="I78" s="134">
        <v>80586.880000000005</v>
      </c>
      <c r="J78" s="134">
        <v>3090.35</v>
      </c>
      <c r="K78" s="134">
        <v>14528.81</v>
      </c>
      <c r="L78" s="134">
        <v>7090.44</v>
      </c>
      <c r="M78" s="134">
        <v>83693.31</v>
      </c>
      <c r="N78" s="134">
        <v>320214.44</v>
      </c>
      <c r="O78" s="134">
        <v>215478.36</v>
      </c>
      <c r="P78" s="134">
        <v>623772.06000000006</v>
      </c>
      <c r="Q78" s="134">
        <v>50086.44</v>
      </c>
      <c r="R78" s="134">
        <v>103942.68</v>
      </c>
      <c r="S78" s="134">
        <v>17947.68</v>
      </c>
      <c r="T78" s="134">
        <v>0</v>
      </c>
      <c r="U78" s="134">
        <v>13400.01</v>
      </c>
      <c r="V78" s="134">
        <v>196071.97</v>
      </c>
      <c r="W78" s="134">
        <v>67334.070000000007</v>
      </c>
      <c r="X78" s="134">
        <v>118143.95</v>
      </c>
      <c r="Y78" s="134">
        <v>10075.790000000001</v>
      </c>
      <c r="Z78" s="134">
        <v>10790.42</v>
      </c>
      <c r="AA78" s="134">
        <v>5596.42</v>
      </c>
      <c r="AB78" s="134">
        <v>6003271.8600000003</v>
      </c>
      <c r="AC78" s="134">
        <v>1385885.25</v>
      </c>
      <c r="AD78" s="134">
        <v>107952.76</v>
      </c>
      <c r="AE78" s="134">
        <v>227863.49</v>
      </c>
      <c r="AF78" s="134">
        <v>35011.69</v>
      </c>
      <c r="AG78" s="134">
        <v>55393.37</v>
      </c>
      <c r="AH78" s="134">
        <v>760997</v>
      </c>
      <c r="AI78" s="134">
        <v>179337.96</v>
      </c>
      <c r="AJ78" s="134">
        <v>258516.09</v>
      </c>
      <c r="AK78" s="134">
        <v>454564.16</v>
      </c>
      <c r="AL78" s="134">
        <v>43437.53</v>
      </c>
      <c r="AM78" s="134">
        <v>219172.03</v>
      </c>
      <c r="AN78" s="134">
        <v>53855.73</v>
      </c>
      <c r="AO78" s="134">
        <v>174683.48</v>
      </c>
      <c r="AP78" s="134">
        <v>14637.75</v>
      </c>
      <c r="AQ78" s="134">
        <v>193410.56</v>
      </c>
      <c r="AR78" s="134">
        <v>35689.47</v>
      </c>
      <c r="AS78" s="134">
        <v>200853.11</v>
      </c>
      <c r="AT78" s="134">
        <v>0</v>
      </c>
      <c r="AU78" s="134">
        <v>31163.56</v>
      </c>
      <c r="AV78" s="134">
        <v>21425.13</v>
      </c>
      <c r="AW78" s="134">
        <v>65023.95</v>
      </c>
      <c r="AX78" s="134">
        <v>0</v>
      </c>
      <c r="AY78" s="134">
        <v>1773621.82</v>
      </c>
      <c r="AZ78" s="134">
        <v>0</v>
      </c>
      <c r="BA78" s="134">
        <v>0</v>
      </c>
      <c r="BB78" s="134">
        <v>59011.08</v>
      </c>
      <c r="BC78" s="134">
        <v>135197.15</v>
      </c>
      <c r="BD78" s="134">
        <v>404081.96</v>
      </c>
      <c r="BE78" s="134">
        <v>45648.49</v>
      </c>
      <c r="BF78" s="60"/>
      <c r="BG78" s="60"/>
      <c r="BH78" s="60"/>
      <c r="BI78" s="60"/>
      <c r="BJ78" s="22"/>
      <c r="BK78" s="22"/>
      <c r="BL78" s="22"/>
      <c r="BM78" s="22"/>
      <c r="BN78" s="22"/>
    </row>
    <row r="79" spans="1:66" outlineLevel="1">
      <c r="A79" s="60"/>
      <c r="B79" s="174">
        <v>77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991.12</v>
      </c>
      <c r="M79" s="63">
        <v>35.01</v>
      </c>
      <c r="N79" s="63">
        <v>0</v>
      </c>
      <c r="O79" s="63">
        <v>0</v>
      </c>
      <c r="P79" s="63">
        <v>0</v>
      </c>
      <c r="Q79" s="63">
        <v>0</v>
      </c>
      <c r="R79" s="63">
        <v>28586.400000000001</v>
      </c>
      <c r="S79" s="63">
        <v>4108.5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7135.33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96708.86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209308.63</v>
      </c>
      <c r="AX79" s="63">
        <v>0</v>
      </c>
      <c r="AY79" s="63">
        <v>0</v>
      </c>
      <c r="AZ79" s="63">
        <v>0</v>
      </c>
      <c r="BA79" s="63">
        <v>6367</v>
      </c>
      <c r="BB79" s="63">
        <v>0</v>
      </c>
      <c r="BC79" s="63">
        <v>0</v>
      </c>
      <c r="BD79" s="63">
        <v>0</v>
      </c>
      <c r="BE79" s="63">
        <v>0</v>
      </c>
      <c r="BF79" s="60"/>
      <c r="BG79" s="60"/>
      <c r="BH79" s="60"/>
      <c r="BI79" s="60"/>
      <c r="BJ79" s="60"/>
      <c r="BK79" s="60"/>
      <c r="BL79" s="60"/>
      <c r="BM79" s="60"/>
      <c r="BN79" s="60"/>
    </row>
    <row r="80" spans="1:66">
      <c r="A80" s="60"/>
      <c r="B80" s="174">
        <v>78</v>
      </c>
      <c r="D80" s="134">
        <v>0</v>
      </c>
      <c r="E80" s="134">
        <v>0</v>
      </c>
      <c r="F80" s="134">
        <v>0</v>
      </c>
      <c r="G80" s="134">
        <v>0</v>
      </c>
      <c r="H80" s="134">
        <v>0</v>
      </c>
      <c r="I80" s="134">
        <v>0</v>
      </c>
      <c r="J80" s="134">
        <v>0</v>
      </c>
      <c r="K80" s="134">
        <v>0</v>
      </c>
      <c r="L80" s="134">
        <v>991.12</v>
      </c>
      <c r="M80" s="134">
        <v>35.01</v>
      </c>
      <c r="N80" s="134">
        <v>0</v>
      </c>
      <c r="O80" s="134">
        <v>0</v>
      </c>
      <c r="P80" s="134">
        <v>0</v>
      </c>
      <c r="Q80" s="134">
        <v>0</v>
      </c>
      <c r="R80" s="134">
        <v>28586.400000000001</v>
      </c>
      <c r="S80" s="134">
        <v>4108.5</v>
      </c>
      <c r="T80" s="134">
        <v>0</v>
      </c>
      <c r="U80" s="134">
        <v>0</v>
      </c>
      <c r="V80" s="134">
        <v>0</v>
      </c>
      <c r="W80" s="134">
        <v>0</v>
      </c>
      <c r="X80" s="134">
        <v>0</v>
      </c>
      <c r="Y80" s="134">
        <v>7135.33</v>
      </c>
      <c r="Z80" s="134">
        <v>0</v>
      </c>
      <c r="AA80" s="134">
        <v>0</v>
      </c>
      <c r="AB80" s="134">
        <v>0</v>
      </c>
      <c r="AC80" s="134">
        <v>0</v>
      </c>
      <c r="AD80" s="134">
        <v>0</v>
      </c>
      <c r="AE80" s="134">
        <v>0</v>
      </c>
      <c r="AF80" s="134">
        <v>0</v>
      </c>
      <c r="AG80" s="134">
        <v>0</v>
      </c>
      <c r="AH80" s="134">
        <v>0</v>
      </c>
      <c r="AI80" s="134">
        <v>0</v>
      </c>
      <c r="AJ80" s="134">
        <v>96708.86</v>
      </c>
      <c r="AK80" s="134">
        <v>0</v>
      </c>
      <c r="AL80" s="134">
        <v>0</v>
      </c>
      <c r="AM80" s="134">
        <v>0</v>
      </c>
      <c r="AN80" s="134">
        <v>0</v>
      </c>
      <c r="AO80" s="134">
        <v>0</v>
      </c>
      <c r="AP80" s="134">
        <v>0</v>
      </c>
      <c r="AQ80" s="134">
        <v>0</v>
      </c>
      <c r="AR80" s="134">
        <v>0</v>
      </c>
      <c r="AS80" s="134">
        <v>0</v>
      </c>
      <c r="AT80" s="134">
        <v>0</v>
      </c>
      <c r="AU80" s="134">
        <v>0</v>
      </c>
      <c r="AV80" s="134">
        <v>0</v>
      </c>
      <c r="AW80" s="134">
        <v>209308.63</v>
      </c>
      <c r="AX80" s="134">
        <v>0</v>
      </c>
      <c r="AY80" s="134">
        <v>0</v>
      </c>
      <c r="AZ80" s="134">
        <v>0</v>
      </c>
      <c r="BA80" s="134">
        <v>6367</v>
      </c>
      <c r="BB80" s="134">
        <v>0</v>
      </c>
      <c r="BC80" s="134">
        <v>0</v>
      </c>
      <c r="BD80" s="134">
        <v>0</v>
      </c>
      <c r="BE80" s="134">
        <v>0</v>
      </c>
      <c r="BF80" s="60"/>
      <c r="BG80" s="60"/>
      <c r="BH80" s="60"/>
      <c r="BI80" s="60"/>
      <c r="BJ80" s="22"/>
      <c r="BK80" s="22"/>
      <c r="BL80" s="22"/>
      <c r="BM80" s="22"/>
      <c r="BN80" s="22"/>
    </row>
    <row r="81" spans="1:66">
      <c r="B81" s="174">
        <v>79</v>
      </c>
      <c r="D81" s="135">
        <v>275553471.30400002</v>
      </c>
      <c r="E81" s="135">
        <v>13796191.23</v>
      </c>
      <c r="F81" s="135">
        <v>1188653.3</v>
      </c>
      <c r="G81" s="135">
        <v>13614901</v>
      </c>
      <c r="H81" s="135">
        <v>23087139.302600004</v>
      </c>
      <c r="I81" s="135">
        <v>10650777.930000002</v>
      </c>
      <c r="J81" s="135">
        <v>2755926.14</v>
      </c>
      <c r="K81" s="135">
        <v>936003.68</v>
      </c>
      <c r="L81" s="135">
        <v>789497.0199999999</v>
      </c>
      <c r="M81" s="135">
        <v>4121911.2559999996</v>
      </c>
      <c r="N81" s="135">
        <v>46592767.339999996</v>
      </c>
      <c r="O81" s="135">
        <v>15993375.58</v>
      </c>
      <c r="P81" s="135">
        <v>28177129.220000003</v>
      </c>
      <c r="Q81" s="135">
        <v>6008319.9800000004</v>
      </c>
      <c r="R81" s="135">
        <v>8140315.8900000006</v>
      </c>
      <c r="S81" s="135">
        <v>8601207.1099999994</v>
      </c>
      <c r="T81" s="135">
        <v>7311301.5099999998</v>
      </c>
      <c r="U81" s="135">
        <v>2021809.78</v>
      </c>
      <c r="V81" s="135">
        <v>16051010.260000002</v>
      </c>
      <c r="W81" s="135">
        <v>4016312.6199999996</v>
      </c>
      <c r="X81" s="135">
        <v>7609128.9900000012</v>
      </c>
      <c r="Y81" s="135">
        <v>1276536.8400000001</v>
      </c>
      <c r="Z81" s="135">
        <v>580492.95000000007</v>
      </c>
      <c r="AA81" s="135">
        <v>1520243.63</v>
      </c>
      <c r="AB81" s="135">
        <v>686529155.50999999</v>
      </c>
      <c r="AC81" s="135">
        <v>108105111.98</v>
      </c>
      <c r="AD81" s="135">
        <v>7967768.9399999995</v>
      </c>
      <c r="AE81" s="135">
        <v>8001855.7999999998</v>
      </c>
      <c r="AF81" s="135">
        <v>3107067.3299999996</v>
      </c>
      <c r="AG81" s="135">
        <v>5756944.1399999997</v>
      </c>
      <c r="AH81" s="135">
        <v>44137276.230000004</v>
      </c>
      <c r="AI81" s="135">
        <v>11721468.040000001</v>
      </c>
      <c r="AJ81" s="135">
        <v>14029567.879999999</v>
      </c>
      <c r="AK81" s="135">
        <v>19973523.73</v>
      </c>
      <c r="AL81" s="135">
        <v>3393104.7499999995</v>
      </c>
      <c r="AM81" s="135">
        <v>8462976.6600000001</v>
      </c>
      <c r="AN81" s="135">
        <v>3207359.4799999995</v>
      </c>
      <c r="AO81" s="135">
        <v>20011804.649999999</v>
      </c>
      <c r="AP81" s="135">
        <v>3634635.9700000007</v>
      </c>
      <c r="AQ81" s="135">
        <v>14608276.699999999</v>
      </c>
      <c r="AR81" s="135">
        <v>4073168.94</v>
      </c>
      <c r="AS81" s="135">
        <v>12775277.26</v>
      </c>
      <c r="AT81" s="135">
        <v>1574878.66</v>
      </c>
      <c r="AU81" s="135">
        <v>2720496.58</v>
      </c>
      <c r="AV81" s="135">
        <v>1554899.4799999995</v>
      </c>
      <c r="AW81" s="135">
        <v>19064250.879999999</v>
      </c>
      <c r="AX81" s="135">
        <v>2846612.13</v>
      </c>
      <c r="AY81" s="135">
        <v>273798049.46999997</v>
      </c>
      <c r="AZ81" s="135">
        <v>3443696.5</v>
      </c>
      <c r="BA81" s="135">
        <v>7111430.8300000001</v>
      </c>
      <c r="BB81" s="135">
        <v>2312915.6900000004</v>
      </c>
      <c r="BC81" s="135">
        <v>6439079.2400000002</v>
      </c>
      <c r="BD81" s="135">
        <v>41470116.149999999</v>
      </c>
      <c r="BE81" s="135">
        <v>32840417.699999999</v>
      </c>
      <c r="BF81" s="60"/>
      <c r="BG81" s="60"/>
      <c r="BH81" s="60"/>
      <c r="BI81" s="60"/>
    </row>
    <row r="82" spans="1:66">
      <c r="A82" s="164"/>
      <c r="B82" s="174">
        <v>80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0"/>
      <c r="BG82" s="60"/>
      <c r="BH82" s="60"/>
      <c r="BI82" s="60"/>
      <c r="BJ82" s="15"/>
      <c r="BK82" s="15"/>
      <c r="BL82" s="15"/>
      <c r="BM82" s="15"/>
      <c r="BN82" s="15"/>
    </row>
    <row r="83" spans="1:66">
      <c r="B83" s="174">
        <v>81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0"/>
      <c r="BG83" s="60"/>
      <c r="BH83" s="60"/>
      <c r="BI83" s="60"/>
    </row>
    <row r="84" spans="1:66" outlineLevel="1">
      <c r="A84" s="63"/>
      <c r="B84" s="174">
        <v>82</v>
      </c>
      <c r="D84" s="63">
        <v>0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28701.65</v>
      </c>
      <c r="O84" s="63">
        <v>0</v>
      </c>
      <c r="P84" s="63">
        <v>273108.51</v>
      </c>
      <c r="Q84" s="63">
        <v>0</v>
      </c>
      <c r="R84" s="63">
        <v>0</v>
      </c>
      <c r="S84" s="63">
        <v>0</v>
      </c>
      <c r="T84" s="63">
        <v>168854.69</v>
      </c>
      <c r="U84" s="63">
        <v>47355.41</v>
      </c>
      <c r="V84" s="63">
        <v>0</v>
      </c>
      <c r="W84" s="63">
        <v>11208.52</v>
      </c>
      <c r="X84" s="63">
        <v>14199.34</v>
      </c>
      <c r="Y84" s="63">
        <v>0</v>
      </c>
      <c r="Z84" s="63">
        <v>0</v>
      </c>
      <c r="AA84" s="63">
        <v>55692.29</v>
      </c>
      <c r="AB84" s="63">
        <v>477108.32</v>
      </c>
      <c r="AC84" s="63">
        <v>344571.68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4660.63</v>
      </c>
      <c r="AL84" s="63">
        <v>1015.78</v>
      </c>
      <c r="AM84" s="63">
        <v>0</v>
      </c>
      <c r="AN84" s="63">
        <v>0</v>
      </c>
      <c r="AO84" s="63">
        <v>167622.23000000001</v>
      </c>
      <c r="AP84" s="63">
        <v>0</v>
      </c>
      <c r="AQ84" s="63">
        <v>0</v>
      </c>
      <c r="AR84" s="63">
        <v>0</v>
      </c>
      <c r="AS84" s="63">
        <v>21565.4</v>
      </c>
      <c r="AT84" s="63">
        <v>0</v>
      </c>
      <c r="AU84" s="63">
        <v>0</v>
      </c>
      <c r="AV84" s="63">
        <v>0</v>
      </c>
      <c r="AW84" s="63">
        <v>0</v>
      </c>
      <c r="AX84" s="63">
        <v>0</v>
      </c>
      <c r="AY84" s="63">
        <v>168270.34</v>
      </c>
      <c r="AZ84" s="63">
        <v>0</v>
      </c>
      <c r="BA84" s="63">
        <v>0</v>
      </c>
      <c r="BB84" s="63">
        <v>0</v>
      </c>
      <c r="BC84" s="63">
        <v>0</v>
      </c>
      <c r="BD84" s="63">
        <v>649781.22</v>
      </c>
      <c r="BE84" s="63">
        <v>0</v>
      </c>
      <c r="BF84" s="60"/>
      <c r="BG84" s="60"/>
      <c r="BH84" s="60"/>
      <c r="BI84" s="60"/>
      <c r="BJ84" s="6"/>
      <c r="BK84" s="6"/>
      <c r="BL84" s="6"/>
      <c r="BM84" s="6"/>
      <c r="BN84" s="6"/>
    </row>
    <row r="85" spans="1:66" outlineLevel="1">
      <c r="A85" s="63"/>
      <c r="B85" s="174">
        <v>83</v>
      </c>
      <c r="D85" s="63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127497.53</v>
      </c>
      <c r="O85" s="63">
        <v>0</v>
      </c>
      <c r="P85" s="63">
        <v>21105.599999999999</v>
      </c>
      <c r="Q85" s="63">
        <v>0</v>
      </c>
      <c r="R85" s="63">
        <v>0</v>
      </c>
      <c r="S85" s="63">
        <v>0</v>
      </c>
      <c r="T85" s="63">
        <v>59303.93</v>
      </c>
      <c r="U85" s="63">
        <v>20329.63</v>
      </c>
      <c r="V85" s="63">
        <v>0</v>
      </c>
      <c r="W85" s="63">
        <v>79043.520000000004</v>
      </c>
      <c r="X85" s="63">
        <v>18067.18</v>
      </c>
      <c r="Y85" s="63">
        <v>0</v>
      </c>
      <c r="Z85" s="63">
        <v>0</v>
      </c>
      <c r="AA85" s="63">
        <v>15581.57</v>
      </c>
      <c r="AB85" s="63">
        <v>125952.69</v>
      </c>
      <c r="AC85" s="63">
        <v>73190.710000000006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137899.24</v>
      </c>
      <c r="AL85" s="63">
        <v>810.61</v>
      </c>
      <c r="AM85" s="63">
        <v>0</v>
      </c>
      <c r="AN85" s="63">
        <v>0</v>
      </c>
      <c r="AO85" s="63">
        <v>61045.77</v>
      </c>
      <c r="AP85" s="63">
        <v>0</v>
      </c>
      <c r="AQ85" s="63">
        <v>0</v>
      </c>
      <c r="AR85" s="63">
        <v>0</v>
      </c>
      <c r="AS85" s="63">
        <v>12780.25</v>
      </c>
      <c r="AT85" s="63">
        <v>0</v>
      </c>
      <c r="AU85" s="63">
        <v>0</v>
      </c>
      <c r="AV85" s="63">
        <v>0</v>
      </c>
      <c r="AW85" s="63">
        <v>4642.5200000000004</v>
      </c>
      <c r="AX85" s="63">
        <v>0</v>
      </c>
      <c r="AY85" s="63">
        <v>34137.35</v>
      </c>
      <c r="AZ85" s="63">
        <v>0</v>
      </c>
      <c r="BA85" s="63">
        <v>0</v>
      </c>
      <c r="BB85" s="63">
        <v>0</v>
      </c>
      <c r="BC85" s="63">
        <v>0</v>
      </c>
      <c r="BD85" s="63">
        <v>718191.43</v>
      </c>
      <c r="BE85" s="63">
        <v>295107.28000000003</v>
      </c>
      <c r="BF85" s="60"/>
      <c r="BG85" s="60"/>
      <c r="BH85" s="60"/>
      <c r="BI85" s="60"/>
      <c r="BJ85" s="6"/>
      <c r="BK85" s="6"/>
      <c r="BL85" s="6"/>
      <c r="BM85" s="6"/>
      <c r="BN85" s="6"/>
    </row>
    <row r="86" spans="1:66" outlineLevel="1">
      <c r="A86" s="63"/>
      <c r="B86" s="174">
        <v>84</v>
      </c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3476.38</v>
      </c>
      <c r="O86" s="63">
        <v>0</v>
      </c>
      <c r="P86" s="63">
        <v>435074.42</v>
      </c>
      <c r="Q86" s="63">
        <v>0</v>
      </c>
      <c r="R86" s="63">
        <v>0</v>
      </c>
      <c r="S86" s="63">
        <v>0</v>
      </c>
      <c r="T86" s="63">
        <v>77604.789999999994</v>
      </c>
      <c r="U86" s="63">
        <v>54923.95</v>
      </c>
      <c r="V86" s="63">
        <v>0</v>
      </c>
      <c r="W86" s="63">
        <v>36916.800000000003</v>
      </c>
      <c r="X86" s="63">
        <v>0</v>
      </c>
      <c r="Y86" s="63">
        <v>0</v>
      </c>
      <c r="Z86" s="63">
        <v>0</v>
      </c>
      <c r="AA86" s="63">
        <v>0</v>
      </c>
      <c r="AB86" s="63">
        <v>1302237.6100000001</v>
      </c>
      <c r="AC86" s="63">
        <v>925407.99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4922.16</v>
      </c>
      <c r="AL86" s="63">
        <v>24214.71</v>
      </c>
      <c r="AM86" s="63">
        <v>0</v>
      </c>
      <c r="AN86" s="63">
        <v>0</v>
      </c>
      <c r="AO86" s="63">
        <v>173819.42</v>
      </c>
      <c r="AP86" s="63">
        <v>0</v>
      </c>
      <c r="AQ86" s="63">
        <v>0</v>
      </c>
      <c r="AR86" s="63">
        <v>0</v>
      </c>
      <c r="AS86" s="63">
        <v>112744.25</v>
      </c>
      <c r="AT86" s="63">
        <v>0</v>
      </c>
      <c r="AU86" s="63">
        <v>0</v>
      </c>
      <c r="AV86" s="63">
        <v>0</v>
      </c>
      <c r="AW86" s="63">
        <v>6294.61</v>
      </c>
      <c r="AX86" s="63">
        <v>0</v>
      </c>
      <c r="AY86" s="63">
        <v>1040806.54</v>
      </c>
      <c r="AZ86" s="63">
        <v>0</v>
      </c>
      <c r="BA86" s="63">
        <v>0</v>
      </c>
      <c r="BB86" s="63">
        <v>0</v>
      </c>
      <c r="BC86" s="63">
        <v>0</v>
      </c>
      <c r="BD86" s="63">
        <v>820343.89</v>
      </c>
      <c r="BE86" s="63">
        <v>6633.9</v>
      </c>
      <c r="BF86" s="60"/>
      <c r="BG86" s="60"/>
      <c r="BH86" s="60"/>
      <c r="BI86" s="60"/>
      <c r="BJ86" s="6"/>
      <c r="BK86" s="6"/>
      <c r="BL86" s="6"/>
      <c r="BM86" s="6"/>
      <c r="BN86" s="6"/>
    </row>
    <row r="87" spans="1:66">
      <c r="A87" s="63"/>
      <c r="B87" s="174">
        <v>85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159675.56</v>
      </c>
      <c r="O87" s="6">
        <v>0</v>
      </c>
      <c r="P87" s="6">
        <v>729288.53</v>
      </c>
      <c r="Q87" s="6">
        <v>0</v>
      </c>
      <c r="R87" s="6">
        <v>0</v>
      </c>
      <c r="S87" s="6">
        <v>0</v>
      </c>
      <c r="T87" s="6">
        <v>305763.40999999997</v>
      </c>
      <c r="U87" s="6">
        <v>122608.99</v>
      </c>
      <c r="V87" s="6">
        <v>0</v>
      </c>
      <c r="W87" s="6">
        <v>127168.84000000001</v>
      </c>
      <c r="X87" s="6">
        <v>32266.52</v>
      </c>
      <c r="Y87" s="6">
        <v>0</v>
      </c>
      <c r="Z87" s="6">
        <v>0</v>
      </c>
      <c r="AA87" s="6">
        <v>71273.86</v>
      </c>
      <c r="AB87" s="6">
        <v>1905298.62</v>
      </c>
      <c r="AC87" s="6">
        <v>1343170.38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147482.03</v>
      </c>
      <c r="AL87" s="6">
        <v>26041.1</v>
      </c>
      <c r="AM87" s="6">
        <v>0</v>
      </c>
      <c r="AN87" s="6">
        <v>0</v>
      </c>
      <c r="AO87" s="6">
        <v>402487.42000000004</v>
      </c>
      <c r="AP87" s="6">
        <v>0</v>
      </c>
      <c r="AQ87" s="6">
        <v>0</v>
      </c>
      <c r="AR87" s="6">
        <v>0</v>
      </c>
      <c r="AS87" s="6">
        <v>147089.9</v>
      </c>
      <c r="AT87" s="6">
        <v>0</v>
      </c>
      <c r="AU87" s="6">
        <v>0</v>
      </c>
      <c r="AV87" s="6">
        <v>0</v>
      </c>
      <c r="AW87" s="6">
        <v>10937.130000000001</v>
      </c>
      <c r="AX87" s="6">
        <v>0</v>
      </c>
      <c r="AY87" s="6">
        <v>1243214.23</v>
      </c>
      <c r="AZ87" s="6">
        <v>0</v>
      </c>
      <c r="BA87" s="6">
        <v>0</v>
      </c>
      <c r="BB87" s="6">
        <v>0</v>
      </c>
      <c r="BC87" s="6">
        <v>0</v>
      </c>
      <c r="BD87" s="6">
        <v>2188316.54</v>
      </c>
      <c r="BE87" s="6">
        <v>301741.18000000005</v>
      </c>
      <c r="BF87" s="60"/>
      <c r="BG87" s="60"/>
      <c r="BH87" s="60"/>
      <c r="BI87" s="60"/>
      <c r="BJ87" s="6"/>
      <c r="BK87" s="6"/>
      <c r="BL87" s="6"/>
      <c r="BM87" s="6"/>
      <c r="BN87" s="6"/>
    </row>
    <row r="88" spans="1:66">
      <c r="A88" s="63"/>
      <c r="B88" s="174">
        <v>86</v>
      </c>
      <c r="D88" s="6">
        <v>187243.35999999996</v>
      </c>
      <c r="E88" s="6">
        <v>0</v>
      </c>
      <c r="F88" s="6">
        <v>0</v>
      </c>
      <c r="G88" s="6">
        <v>69863.920000000013</v>
      </c>
      <c r="H88" s="6">
        <v>0</v>
      </c>
      <c r="I88" s="6">
        <v>4560.3100000000004</v>
      </c>
      <c r="J88" s="6">
        <v>48800.340000000004</v>
      </c>
      <c r="K88" s="6">
        <v>0</v>
      </c>
      <c r="L88" s="6">
        <v>4977.9000000000005</v>
      </c>
      <c r="M88" s="6">
        <v>30423.730000000007</v>
      </c>
      <c r="N88" s="6">
        <v>354612.62</v>
      </c>
      <c r="O88" s="6">
        <v>189278.46</v>
      </c>
      <c r="P88" s="6">
        <v>0</v>
      </c>
      <c r="Q88" s="6">
        <v>59995.970000000016</v>
      </c>
      <c r="R88" s="6">
        <v>38396.899999999994</v>
      </c>
      <c r="S88" s="6">
        <v>23510.650000000005</v>
      </c>
      <c r="T88" s="6">
        <v>40965.719999999994</v>
      </c>
      <c r="U88" s="6">
        <v>0</v>
      </c>
      <c r="V88" s="6">
        <v>51885.189999999988</v>
      </c>
      <c r="W88" s="6">
        <v>0</v>
      </c>
      <c r="X88" s="6">
        <v>0</v>
      </c>
      <c r="Y88" s="6">
        <v>9955.8000000000011</v>
      </c>
      <c r="Z88" s="6">
        <v>98879.010000000009</v>
      </c>
      <c r="AA88" s="6">
        <v>4977.9000000000005</v>
      </c>
      <c r="AB88" s="6">
        <v>0</v>
      </c>
      <c r="AC88" s="6">
        <v>126267.3545</v>
      </c>
      <c r="AD88" s="6">
        <v>121164.84</v>
      </c>
      <c r="AE88" s="6">
        <v>0</v>
      </c>
      <c r="AF88" s="6">
        <v>0</v>
      </c>
      <c r="AG88" s="6">
        <v>329018.41999999987</v>
      </c>
      <c r="AH88" s="6">
        <v>20804.300000000003</v>
      </c>
      <c r="AI88" s="6">
        <v>0</v>
      </c>
      <c r="AJ88" s="6">
        <v>70095.73000000001</v>
      </c>
      <c r="AK88" s="6">
        <v>116650.2</v>
      </c>
      <c r="AL88" s="6">
        <v>0</v>
      </c>
      <c r="AM88" s="6">
        <v>109985.25049999999</v>
      </c>
      <c r="AN88" s="6">
        <v>96683.310000000012</v>
      </c>
      <c r="AO88" s="6">
        <v>0</v>
      </c>
      <c r="AP88" s="6">
        <v>52719.380000000005</v>
      </c>
      <c r="AQ88" s="6">
        <v>0</v>
      </c>
      <c r="AR88" s="6">
        <v>81072.360000000015</v>
      </c>
      <c r="AS88" s="6">
        <v>0</v>
      </c>
      <c r="AT88" s="6">
        <v>14933.700000000003</v>
      </c>
      <c r="AU88" s="6">
        <v>43350.460000000006</v>
      </c>
      <c r="AV88" s="6">
        <v>9955.8000000000011</v>
      </c>
      <c r="AW88" s="6">
        <v>0</v>
      </c>
      <c r="AX88" s="6">
        <v>0</v>
      </c>
      <c r="AY88" s="6">
        <v>0</v>
      </c>
      <c r="AZ88" s="6">
        <v>17803.349999999999</v>
      </c>
      <c r="BA88" s="6">
        <v>0</v>
      </c>
      <c r="BB88" s="6">
        <v>7155.3999999999987</v>
      </c>
      <c r="BC88" s="6">
        <v>108945.4</v>
      </c>
      <c r="BD88" s="6">
        <v>10464.560000000005</v>
      </c>
      <c r="BE88" s="6">
        <v>0</v>
      </c>
      <c r="BF88" s="60"/>
      <c r="BG88" s="60"/>
      <c r="BH88" s="60"/>
      <c r="BI88" s="60"/>
      <c r="BJ88" s="6"/>
      <c r="BK88" s="6"/>
      <c r="BL88" s="6"/>
      <c r="BM88" s="6"/>
      <c r="BN88" s="6"/>
    </row>
    <row r="89" spans="1:66">
      <c r="A89" s="38">
        <v>11</v>
      </c>
      <c r="B89" s="174">
        <v>87</v>
      </c>
      <c r="D89" s="135">
        <v>275740714.66400003</v>
      </c>
      <c r="E89" s="135">
        <v>13796191.23</v>
      </c>
      <c r="F89" s="135">
        <v>1188653.3</v>
      </c>
      <c r="G89" s="135">
        <v>13684764.92</v>
      </c>
      <c r="H89" s="135">
        <v>23087139.302600004</v>
      </c>
      <c r="I89" s="135">
        <v>10655338.240000002</v>
      </c>
      <c r="J89" s="135">
        <v>2804726.48</v>
      </c>
      <c r="K89" s="135">
        <v>936003.68</v>
      </c>
      <c r="L89" s="135">
        <v>794474.91999999993</v>
      </c>
      <c r="M89" s="135">
        <v>4152334.9859999996</v>
      </c>
      <c r="N89" s="135">
        <v>46787704.399999991</v>
      </c>
      <c r="O89" s="135">
        <v>16182654.040000001</v>
      </c>
      <c r="P89" s="135">
        <v>27447840.690000001</v>
      </c>
      <c r="Q89" s="135">
        <v>6068315.9500000002</v>
      </c>
      <c r="R89" s="135">
        <v>8178712.790000001</v>
      </c>
      <c r="S89" s="135">
        <v>8624717.7599999998</v>
      </c>
      <c r="T89" s="135">
        <v>7046503.8199999994</v>
      </c>
      <c r="U89" s="135">
        <v>1899200.79</v>
      </c>
      <c r="V89" s="135">
        <v>16102895.450000001</v>
      </c>
      <c r="W89" s="135">
        <v>3889143.78</v>
      </c>
      <c r="X89" s="135">
        <v>7576862.4700000016</v>
      </c>
      <c r="Y89" s="135">
        <v>1286492.6400000001</v>
      </c>
      <c r="Z89" s="135">
        <v>679371.96000000008</v>
      </c>
      <c r="AA89" s="135">
        <v>1453947.6699999997</v>
      </c>
      <c r="AB89" s="135">
        <v>684623856.88999999</v>
      </c>
      <c r="AC89" s="135">
        <v>106888208.9545</v>
      </c>
      <c r="AD89" s="135">
        <v>8088933.7799999993</v>
      </c>
      <c r="AE89" s="135">
        <v>8001855.7999999998</v>
      </c>
      <c r="AF89" s="135">
        <v>3107067.3299999996</v>
      </c>
      <c r="AG89" s="135">
        <v>6085962.5599999996</v>
      </c>
      <c r="AH89" s="135">
        <v>44158080.530000001</v>
      </c>
      <c r="AI89" s="135">
        <v>11721468.040000001</v>
      </c>
      <c r="AJ89" s="135">
        <v>14099663.609999999</v>
      </c>
      <c r="AK89" s="135">
        <v>19942691.899999999</v>
      </c>
      <c r="AL89" s="135">
        <v>3367063.6499999994</v>
      </c>
      <c r="AM89" s="135">
        <v>8572961.9104999993</v>
      </c>
      <c r="AN89" s="135">
        <v>3304042.7899999996</v>
      </c>
      <c r="AO89" s="135">
        <v>19609317.229999997</v>
      </c>
      <c r="AP89" s="135">
        <v>3687355.3500000006</v>
      </c>
      <c r="AQ89" s="135">
        <v>14608276.699999999</v>
      </c>
      <c r="AR89" s="135">
        <v>4154241.3</v>
      </c>
      <c r="AS89" s="135">
        <v>12628187.359999999</v>
      </c>
      <c r="AT89" s="135">
        <v>1589812.3599999999</v>
      </c>
      <c r="AU89" s="135">
        <v>2763847.04</v>
      </c>
      <c r="AV89" s="135">
        <v>1564855.2799999996</v>
      </c>
      <c r="AW89" s="135">
        <v>19053313.75</v>
      </c>
      <c r="AX89" s="135">
        <v>2846612.13</v>
      </c>
      <c r="AY89" s="135">
        <v>272554835.23999995</v>
      </c>
      <c r="AZ89" s="135">
        <v>3461499.85</v>
      </c>
      <c r="BA89" s="135">
        <v>7111430.8300000001</v>
      </c>
      <c r="BB89" s="135">
        <v>2320071.0900000003</v>
      </c>
      <c r="BC89" s="135">
        <v>6548024.6400000006</v>
      </c>
      <c r="BD89" s="135">
        <v>39292264.170000002</v>
      </c>
      <c r="BE89" s="135">
        <v>32538676.52</v>
      </c>
      <c r="BF89" s="60"/>
      <c r="BG89" s="60"/>
      <c r="BH89" s="60"/>
      <c r="BI89" s="60"/>
      <c r="BJ89" s="15"/>
      <c r="BK89" s="15"/>
      <c r="BL89" s="15"/>
      <c r="BM89" s="15"/>
      <c r="BN89" s="15"/>
    </row>
    <row r="90" spans="1:66">
      <c r="B90" s="174">
        <v>88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0"/>
      <c r="BG90" s="60"/>
      <c r="BH90" s="60"/>
      <c r="BI90" s="60"/>
    </row>
    <row r="91" spans="1:66">
      <c r="B91" s="174">
        <v>89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0"/>
      <c r="BG91" s="60"/>
      <c r="BH91" s="60"/>
      <c r="BI91" s="60"/>
    </row>
    <row r="92" spans="1:66">
      <c r="A92" s="38">
        <v>1</v>
      </c>
      <c r="B92" s="174">
        <v>90</v>
      </c>
      <c r="D92" s="6">
        <v>545878566.24000001</v>
      </c>
      <c r="E92" s="6">
        <v>19646000</v>
      </c>
      <c r="F92" s="6">
        <v>191676.82</v>
      </c>
      <c r="G92" s="6">
        <v>11677408</v>
      </c>
      <c r="H92" s="6">
        <v>32206316.489999998</v>
      </c>
      <c r="I92" s="6">
        <v>18180000</v>
      </c>
      <c r="J92" s="6">
        <v>1191026.54</v>
      </c>
      <c r="K92" s="6">
        <v>128148.71</v>
      </c>
      <c r="L92" s="6">
        <v>352800.04</v>
      </c>
      <c r="M92" s="6">
        <v>2604036.33</v>
      </c>
      <c r="N92" s="6">
        <v>58219799.200000003</v>
      </c>
      <c r="O92" s="6">
        <v>17801025.390000001</v>
      </c>
      <c r="P92" s="6">
        <v>21597883.960000001</v>
      </c>
      <c r="Q92" s="6">
        <v>4360173.83</v>
      </c>
      <c r="R92" s="6">
        <v>7221247</v>
      </c>
      <c r="S92" s="6">
        <v>10992805.810000001</v>
      </c>
      <c r="T92" s="6">
        <v>5340324.13</v>
      </c>
      <c r="U92" s="6">
        <v>755945.88</v>
      </c>
      <c r="V92" s="6">
        <v>9229524.8300000001</v>
      </c>
      <c r="W92" s="6">
        <v>3000906.85</v>
      </c>
      <c r="X92" s="6">
        <v>11554687</v>
      </c>
      <c r="Y92" s="6">
        <v>251011.75</v>
      </c>
      <c r="Z92" s="6">
        <v>90543.86</v>
      </c>
      <c r="AA92" s="6">
        <v>539130.51</v>
      </c>
      <c r="AB92" s="6">
        <v>1076609437.46</v>
      </c>
      <c r="AC92" s="6">
        <v>125046436.67</v>
      </c>
      <c r="AD92" s="6">
        <v>21603799</v>
      </c>
      <c r="AE92" s="6">
        <v>3620109.3</v>
      </c>
      <c r="AF92" s="6">
        <v>5894441.4900000002</v>
      </c>
      <c r="AG92" s="6">
        <v>5000963.7699999996</v>
      </c>
      <c r="AH92" s="6">
        <v>40402310.520000003</v>
      </c>
      <c r="AI92" s="6">
        <v>14377753</v>
      </c>
      <c r="AJ92" s="6">
        <v>7728618</v>
      </c>
      <c r="AK92" s="6">
        <v>18893459.84</v>
      </c>
      <c r="AL92" s="6">
        <v>4394531.1399999997</v>
      </c>
      <c r="AM92" s="6">
        <v>9601873.2599999998</v>
      </c>
      <c r="AN92" s="6">
        <v>349082</v>
      </c>
      <c r="AO92" s="6">
        <v>34582494.109999999</v>
      </c>
      <c r="AP92" s="6">
        <v>2516929.98</v>
      </c>
      <c r="AQ92" s="6">
        <v>22188832</v>
      </c>
      <c r="AR92" s="6">
        <v>2162652.9300000002</v>
      </c>
      <c r="AS92" s="6">
        <v>50079667.490000002</v>
      </c>
      <c r="AT92" s="6">
        <v>1346826.57</v>
      </c>
      <c r="AU92" s="6">
        <v>954619</v>
      </c>
      <c r="AV92" s="6">
        <v>388538.49</v>
      </c>
      <c r="AW92" s="6">
        <v>18155174</v>
      </c>
      <c r="AX92" s="6">
        <v>2607912.73</v>
      </c>
      <c r="AY92" s="6">
        <v>690526526</v>
      </c>
      <c r="AZ92" s="6">
        <v>5071281</v>
      </c>
      <c r="BA92" s="6">
        <v>4824776.1399999997</v>
      </c>
      <c r="BB92" s="6">
        <v>1740620.34</v>
      </c>
      <c r="BC92" s="6">
        <v>8295212</v>
      </c>
      <c r="BD92" s="6">
        <v>49429070.210000001</v>
      </c>
      <c r="BE92" s="6">
        <v>37894648.579999998</v>
      </c>
      <c r="BF92" s="60"/>
      <c r="BG92" s="60"/>
      <c r="BH92" s="60"/>
      <c r="BI92" s="60"/>
      <c r="BJ92" s="6"/>
      <c r="BK92" s="6"/>
      <c r="BL92" s="6"/>
      <c r="BM92" s="6"/>
      <c r="BN92" s="6"/>
    </row>
    <row r="93" spans="1:66">
      <c r="A93" s="38">
        <v>2</v>
      </c>
      <c r="B93" s="174">
        <v>91</v>
      </c>
      <c r="D93" s="6">
        <v>5397506.3300000001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346812.75</v>
      </c>
      <c r="Q93" s="6">
        <v>0</v>
      </c>
      <c r="R93" s="6">
        <v>0</v>
      </c>
      <c r="S93" s="6">
        <v>0</v>
      </c>
      <c r="T93" s="6">
        <v>212042.5</v>
      </c>
      <c r="U93" s="6">
        <v>137711.87</v>
      </c>
      <c r="V93" s="6">
        <v>0</v>
      </c>
      <c r="W93" s="6">
        <v>0</v>
      </c>
      <c r="X93" s="6">
        <v>2336710</v>
      </c>
      <c r="Y93" s="6">
        <v>0</v>
      </c>
      <c r="Z93" s="6">
        <v>0</v>
      </c>
      <c r="AA93" s="6">
        <v>12153</v>
      </c>
      <c r="AB93" s="6">
        <v>182043.39</v>
      </c>
      <c r="AC93" s="6">
        <v>2202309.0299999998</v>
      </c>
      <c r="AD93" s="6">
        <v>0</v>
      </c>
      <c r="AE93" s="6">
        <v>0</v>
      </c>
      <c r="AF93" s="6">
        <v>2774332.72</v>
      </c>
      <c r="AG93" s="6">
        <v>0</v>
      </c>
      <c r="AH93" s="6">
        <v>0</v>
      </c>
      <c r="AI93" s="6">
        <v>0</v>
      </c>
      <c r="AJ93" s="6">
        <v>0</v>
      </c>
      <c r="AK93" s="6">
        <v>187940.27</v>
      </c>
      <c r="AL93" s="6">
        <v>40837.93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278587.06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55801062</v>
      </c>
      <c r="AZ93" s="6">
        <v>0</v>
      </c>
      <c r="BA93" s="6">
        <v>0</v>
      </c>
      <c r="BB93" s="6">
        <v>0</v>
      </c>
      <c r="BC93" s="6">
        <v>0</v>
      </c>
      <c r="BD93" s="6">
        <v>3503018.88</v>
      </c>
      <c r="BE93" s="6">
        <v>0</v>
      </c>
      <c r="BF93" s="60"/>
      <c r="BG93" s="60"/>
      <c r="BH93" s="60"/>
      <c r="BI93" s="60"/>
      <c r="BJ93" s="6"/>
      <c r="BK93" s="6"/>
      <c r="BL93" s="6"/>
      <c r="BM93" s="6"/>
      <c r="BN93" s="6"/>
    </row>
    <row r="94" spans="1:66">
      <c r="B94" s="174">
        <v>92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0"/>
      <c r="BG94" s="60"/>
      <c r="BH94" s="60"/>
      <c r="BI94" s="60"/>
    </row>
    <row r="95" spans="1:66">
      <c r="B95" s="174">
        <v>93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0"/>
      <c r="BG95" s="60"/>
      <c r="BH95" s="60"/>
      <c r="BI95" s="60"/>
    </row>
    <row r="96" spans="1:66">
      <c r="A96" s="63">
        <v>3</v>
      </c>
      <c r="B96" s="174">
        <v>94</v>
      </c>
      <c r="D96" s="6">
        <v>1082647</v>
      </c>
      <c r="E96" s="6">
        <v>12332</v>
      </c>
      <c r="F96" s="6">
        <v>1619</v>
      </c>
      <c r="G96" s="6">
        <v>37321</v>
      </c>
      <c r="H96" s="6">
        <v>68879</v>
      </c>
      <c r="I96" s="6">
        <v>30434</v>
      </c>
      <c r="J96" s="6">
        <v>7459</v>
      </c>
      <c r="K96" s="6">
        <v>1224</v>
      </c>
      <c r="L96" s="6">
        <v>2575</v>
      </c>
      <c r="M96" s="6">
        <v>12429</v>
      </c>
      <c r="N96" s="6">
        <v>174153</v>
      </c>
      <c r="O96" s="6">
        <v>62443</v>
      </c>
      <c r="P96" s="6">
        <v>91128</v>
      </c>
      <c r="Q96" s="6">
        <v>18701</v>
      </c>
      <c r="R96" s="6">
        <v>24390</v>
      </c>
      <c r="S96" s="6">
        <v>31139</v>
      </c>
      <c r="T96" s="6">
        <v>22211</v>
      </c>
      <c r="U96" s="6">
        <v>3744</v>
      </c>
      <c r="V96" s="6">
        <v>47962</v>
      </c>
      <c r="W96" s="6">
        <v>11871</v>
      </c>
      <c r="X96" s="6">
        <v>22908</v>
      </c>
      <c r="Y96" s="6">
        <v>2720</v>
      </c>
      <c r="Z96" s="6">
        <v>1268</v>
      </c>
      <c r="AA96" s="6">
        <v>5627</v>
      </c>
      <c r="AB96" s="6">
        <v>1440430</v>
      </c>
      <c r="AC96" s="6">
        <v>358901</v>
      </c>
      <c r="AD96" s="6">
        <v>20513</v>
      </c>
      <c r="AE96" s="6">
        <v>27992</v>
      </c>
      <c r="AF96" s="6">
        <v>10835</v>
      </c>
      <c r="AG96" s="6">
        <v>14351</v>
      </c>
      <c r="AH96" s="6">
        <v>166044</v>
      </c>
      <c r="AI96" s="6">
        <v>42634</v>
      </c>
      <c r="AJ96" s="6">
        <v>44795</v>
      </c>
      <c r="AK96" s="6">
        <v>58226</v>
      </c>
      <c r="AL96" s="6">
        <v>9816</v>
      </c>
      <c r="AM96" s="6">
        <v>27678</v>
      </c>
      <c r="AN96" s="6">
        <v>5941</v>
      </c>
      <c r="AO96" s="6">
        <v>75885</v>
      </c>
      <c r="AP96" s="6">
        <v>12846</v>
      </c>
      <c r="AQ96" s="6">
        <v>60839</v>
      </c>
      <c r="AR96" s="6">
        <v>11638</v>
      </c>
      <c r="AS96" s="6">
        <v>33938</v>
      </c>
      <c r="AT96" s="6">
        <v>4384</v>
      </c>
      <c r="AU96" s="6">
        <v>5980</v>
      </c>
      <c r="AV96" s="6">
        <v>2915</v>
      </c>
      <c r="AW96" s="6">
        <v>57088</v>
      </c>
      <c r="AX96" s="6">
        <v>8189</v>
      </c>
      <c r="AY96" s="6">
        <v>790518</v>
      </c>
      <c r="AZ96" s="6">
        <v>14863</v>
      </c>
      <c r="BA96" s="6">
        <v>25063</v>
      </c>
      <c r="BB96" s="6">
        <v>4053</v>
      </c>
      <c r="BC96" s="6">
        <v>24429</v>
      </c>
      <c r="BD96" s="6">
        <v>160489</v>
      </c>
      <c r="BE96" s="6">
        <v>111053</v>
      </c>
      <c r="BF96" s="60"/>
      <c r="BG96" s="60"/>
      <c r="BH96" s="60"/>
      <c r="BI96" s="60"/>
      <c r="BJ96" s="6"/>
      <c r="BK96" s="6"/>
      <c r="BL96" s="6"/>
      <c r="BM96" s="6"/>
      <c r="BN96" s="6"/>
    </row>
    <row r="97" spans="1:66">
      <c r="A97" s="63">
        <v>4</v>
      </c>
      <c r="B97" s="174">
        <v>95</v>
      </c>
      <c r="D97" s="6">
        <v>26593222139.9939</v>
      </c>
      <c r="E97" s="6">
        <v>255694605.13</v>
      </c>
      <c r="F97" s="6">
        <v>29586414.649999999</v>
      </c>
      <c r="G97" s="6">
        <v>958263631</v>
      </c>
      <c r="H97" s="6">
        <v>1523001350</v>
      </c>
      <c r="I97" s="6">
        <v>479765521.31999999</v>
      </c>
      <c r="J97" s="6">
        <v>145762372.83000001</v>
      </c>
      <c r="K97" s="6">
        <v>23149670</v>
      </c>
      <c r="L97" s="6">
        <v>30386998</v>
      </c>
      <c r="M97" s="6">
        <v>236201881.56</v>
      </c>
      <c r="N97" s="6">
        <v>3557114201</v>
      </c>
      <c r="O97" s="6">
        <v>1241635413.01</v>
      </c>
      <c r="P97" s="6">
        <v>2111867772.0699999</v>
      </c>
      <c r="Q97" s="6">
        <v>312403334.14999998</v>
      </c>
      <c r="R97" s="6">
        <v>634616160</v>
      </c>
      <c r="S97" s="6">
        <v>551718279.20000005</v>
      </c>
      <c r="T97" s="6">
        <v>611606380.99000001</v>
      </c>
      <c r="U97" s="6">
        <v>72625000.819999993</v>
      </c>
      <c r="V97" s="6">
        <v>845434936.58000004</v>
      </c>
      <c r="W97" s="6">
        <v>257757138.5</v>
      </c>
      <c r="X97" s="6">
        <v>498519342</v>
      </c>
      <c r="Y97" s="6">
        <v>75311912</v>
      </c>
      <c r="Z97" s="6">
        <v>19982076</v>
      </c>
      <c r="AA97" s="6">
        <v>140288222.84</v>
      </c>
      <c r="AB97" s="6">
        <v>37352917583.019997</v>
      </c>
      <c r="AC97" s="6">
        <v>7195259722</v>
      </c>
      <c r="AD97" s="6">
        <v>282181078.80000001</v>
      </c>
      <c r="AE97" s="6">
        <v>682239160.97000003</v>
      </c>
      <c r="AF97" s="6">
        <v>244751251.56</v>
      </c>
      <c r="AG97" s="6">
        <v>301812636.48000002</v>
      </c>
      <c r="AH97" s="6">
        <v>3170302876.02</v>
      </c>
      <c r="AI97" s="6">
        <v>951413564</v>
      </c>
      <c r="AJ97" s="6">
        <v>831369726</v>
      </c>
      <c r="AK97" s="6">
        <v>1234789719</v>
      </c>
      <c r="AL97" s="6">
        <v>210032240.94999999</v>
      </c>
      <c r="AM97" s="6">
        <v>547971952.99000001</v>
      </c>
      <c r="AN97" s="6">
        <v>114374592</v>
      </c>
      <c r="AO97" s="6">
        <v>1601362054.1600001</v>
      </c>
      <c r="AP97" s="6">
        <v>266766857.25</v>
      </c>
      <c r="AQ97" s="6">
        <v>1077184584</v>
      </c>
      <c r="AR97" s="6">
        <v>181597096</v>
      </c>
      <c r="AS97" s="6">
        <v>611477975.40999997</v>
      </c>
      <c r="AT97" s="6">
        <v>85463936</v>
      </c>
      <c r="AU97" s="6">
        <v>101903178</v>
      </c>
      <c r="AV97" s="6">
        <v>83438445.930000007</v>
      </c>
      <c r="AW97" s="6">
        <v>963264477.01999998</v>
      </c>
      <c r="AX97" s="6">
        <v>181457123.08000001</v>
      </c>
      <c r="AY97" s="6">
        <v>23480523117.110001</v>
      </c>
      <c r="AZ97" s="6">
        <v>144890599</v>
      </c>
      <c r="BA97" s="6">
        <v>374393811</v>
      </c>
      <c r="BB97" s="6">
        <v>105030649.42</v>
      </c>
      <c r="BC97" s="6">
        <v>442566800</v>
      </c>
      <c r="BD97" s="6">
        <v>3283082795.7399998</v>
      </c>
      <c r="BE97" s="6">
        <v>2786312238.7399998</v>
      </c>
      <c r="BF97" s="60"/>
      <c r="BG97" s="60"/>
      <c r="BH97" s="60"/>
      <c r="BI97" s="60"/>
      <c r="BJ97" s="6"/>
      <c r="BK97" s="6"/>
      <c r="BL97" s="6"/>
      <c r="BM97" s="6"/>
      <c r="BN97" s="6"/>
    </row>
    <row r="98" spans="1:66">
      <c r="A98" s="63">
        <v>5</v>
      </c>
      <c r="B98" s="174">
        <v>96</v>
      </c>
      <c r="D98" s="6">
        <v>5256976</v>
      </c>
      <c r="E98" s="6">
        <v>50393</v>
      </c>
      <c r="F98" s="6">
        <v>6400</v>
      </c>
      <c r="G98" s="6">
        <v>170238</v>
      </c>
      <c r="H98" s="6">
        <v>318420</v>
      </c>
      <c r="I98" s="6">
        <v>98750</v>
      </c>
      <c r="J98" s="6">
        <v>28168</v>
      </c>
      <c r="K98" s="6">
        <v>5772</v>
      </c>
      <c r="L98" s="6">
        <v>7112</v>
      </c>
      <c r="M98" s="6">
        <v>64385</v>
      </c>
      <c r="N98" s="6">
        <v>700859</v>
      </c>
      <c r="O98" s="6">
        <v>248595</v>
      </c>
      <c r="P98" s="6">
        <v>464900</v>
      </c>
      <c r="Q98" s="6">
        <v>56623</v>
      </c>
      <c r="R98" s="6">
        <v>110240</v>
      </c>
      <c r="S98" s="6">
        <v>122714</v>
      </c>
      <c r="T98" s="6">
        <v>107738</v>
      </c>
      <c r="U98" s="6">
        <v>15248</v>
      </c>
      <c r="V98" s="6">
        <v>163773</v>
      </c>
      <c r="W98" s="6">
        <v>56065</v>
      </c>
      <c r="X98" s="6">
        <v>106610</v>
      </c>
      <c r="Y98" s="6">
        <v>15372</v>
      </c>
      <c r="Z98" s="6">
        <v>5092</v>
      </c>
      <c r="AA98" s="6">
        <v>30865</v>
      </c>
      <c r="AB98" s="6">
        <v>6821370</v>
      </c>
      <c r="AC98" s="6">
        <v>1279664</v>
      </c>
      <c r="AD98" s="6">
        <v>63546</v>
      </c>
      <c r="AE98" s="6">
        <v>118722</v>
      </c>
      <c r="AF98" s="6">
        <v>43906</v>
      </c>
      <c r="AG98" s="6">
        <v>51997</v>
      </c>
      <c r="AH98" s="6">
        <v>659979</v>
      </c>
      <c r="AI98" s="6">
        <v>189339</v>
      </c>
      <c r="AJ98" s="6">
        <v>173351</v>
      </c>
      <c r="AK98" s="6">
        <v>250247</v>
      </c>
      <c r="AL98" s="6">
        <v>45600</v>
      </c>
      <c r="AM98" s="6">
        <v>112810</v>
      </c>
      <c r="AN98" s="6">
        <v>23217</v>
      </c>
      <c r="AO98" s="6">
        <v>370408</v>
      </c>
      <c r="AP98" s="6">
        <v>49506</v>
      </c>
      <c r="AQ98" s="6">
        <v>226815</v>
      </c>
      <c r="AR98" s="6">
        <v>37022</v>
      </c>
      <c r="AS98" s="6">
        <v>118975</v>
      </c>
      <c r="AT98" s="6">
        <v>14755</v>
      </c>
      <c r="AU98" s="6">
        <v>20489</v>
      </c>
      <c r="AV98" s="6">
        <v>20283</v>
      </c>
      <c r="AW98" s="6">
        <v>171697</v>
      </c>
      <c r="AX98" s="6">
        <v>37761</v>
      </c>
      <c r="AY98" s="6">
        <v>4276455</v>
      </c>
      <c r="AZ98" s="6">
        <v>36740</v>
      </c>
      <c r="BA98" s="6">
        <v>76731</v>
      </c>
      <c r="BB98" s="6">
        <v>17965</v>
      </c>
      <c r="BC98" s="6">
        <v>77910</v>
      </c>
      <c r="BD98" s="6">
        <v>645698</v>
      </c>
      <c r="BE98" s="6">
        <v>518646</v>
      </c>
      <c r="BF98" s="60"/>
      <c r="BG98" s="60"/>
      <c r="BH98" s="60"/>
      <c r="BI98" s="60"/>
      <c r="BJ98" s="6"/>
      <c r="BK98" s="6"/>
      <c r="BL98" s="6"/>
      <c r="BM98" s="6"/>
      <c r="BN98" s="6"/>
    </row>
    <row r="99" spans="1:66">
      <c r="A99" s="63">
        <v>6</v>
      </c>
      <c r="B99" s="174">
        <v>97</v>
      </c>
      <c r="D99" s="6">
        <v>51073</v>
      </c>
      <c r="E99" s="6">
        <v>2112</v>
      </c>
      <c r="F99" s="6">
        <v>92</v>
      </c>
      <c r="G99" s="6">
        <v>1223</v>
      </c>
      <c r="H99" s="6">
        <v>1516</v>
      </c>
      <c r="I99" s="6">
        <v>1623</v>
      </c>
      <c r="J99" s="6">
        <v>160</v>
      </c>
      <c r="K99" s="6">
        <v>54</v>
      </c>
      <c r="L99" s="6">
        <v>39</v>
      </c>
      <c r="M99" s="6">
        <v>174</v>
      </c>
      <c r="N99" s="6">
        <v>4013</v>
      </c>
      <c r="O99" s="6">
        <v>3266</v>
      </c>
      <c r="P99" s="6">
        <v>4724</v>
      </c>
      <c r="Q99" s="6">
        <v>391</v>
      </c>
      <c r="R99" s="6">
        <v>451</v>
      </c>
      <c r="S99" s="6">
        <v>1691</v>
      </c>
      <c r="T99" s="6">
        <v>291</v>
      </c>
      <c r="U99" s="6">
        <v>83</v>
      </c>
      <c r="V99" s="6">
        <v>2554</v>
      </c>
      <c r="W99" s="6">
        <v>699</v>
      </c>
      <c r="X99" s="6">
        <v>1700</v>
      </c>
      <c r="Y99" s="6">
        <v>97</v>
      </c>
      <c r="Z99" s="6">
        <v>21</v>
      </c>
      <c r="AA99" s="6">
        <v>73</v>
      </c>
      <c r="AB99" s="6">
        <v>124948</v>
      </c>
      <c r="AC99" s="6">
        <v>6282</v>
      </c>
      <c r="AD99" s="6">
        <v>1792</v>
      </c>
      <c r="AE99" s="6">
        <v>689</v>
      </c>
      <c r="AF99" s="6">
        <v>244</v>
      </c>
      <c r="AG99" s="6">
        <v>385</v>
      </c>
      <c r="AH99" s="6">
        <v>3110</v>
      </c>
      <c r="AI99" s="6">
        <v>2869</v>
      </c>
      <c r="AJ99" s="6">
        <v>1030</v>
      </c>
      <c r="AK99" s="6">
        <v>4600</v>
      </c>
      <c r="AL99" s="6">
        <v>324</v>
      </c>
      <c r="AM99" s="6">
        <v>678</v>
      </c>
      <c r="AN99" s="6">
        <v>370</v>
      </c>
      <c r="AO99" s="6">
        <v>2044</v>
      </c>
      <c r="AP99" s="6">
        <v>220</v>
      </c>
      <c r="AQ99" s="6">
        <v>2429</v>
      </c>
      <c r="AR99" s="6">
        <v>510</v>
      </c>
      <c r="AS99" s="6">
        <v>740</v>
      </c>
      <c r="AT99" s="6">
        <v>81</v>
      </c>
      <c r="AU99" s="6">
        <v>115</v>
      </c>
      <c r="AV99" s="6">
        <v>714</v>
      </c>
      <c r="AW99" s="6">
        <v>1274</v>
      </c>
      <c r="AX99" s="6">
        <v>146</v>
      </c>
      <c r="AY99" s="6">
        <v>29293</v>
      </c>
      <c r="AZ99" s="6">
        <v>305</v>
      </c>
      <c r="BA99" s="6">
        <v>495</v>
      </c>
      <c r="BB99" s="6">
        <v>234</v>
      </c>
      <c r="BC99" s="6">
        <v>604</v>
      </c>
      <c r="BD99" s="6">
        <v>3688</v>
      </c>
      <c r="BE99" s="6">
        <v>2099</v>
      </c>
      <c r="BF99" s="60"/>
      <c r="BG99" s="60"/>
      <c r="BH99" s="60"/>
      <c r="BI99" s="60"/>
      <c r="BJ99" s="6"/>
      <c r="BK99" s="6"/>
      <c r="BL99" s="6"/>
      <c r="BM99" s="6"/>
      <c r="BN99" s="6"/>
    </row>
    <row r="100" spans="1:66">
      <c r="A100" s="63"/>
      <c r="B100" s="174">
        <v>98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0"/>
      <c r="BG100" s="60"/>
      <c r="BH100" s="60"/>
      <c r="BI100" s="60"/>
      <c r="BJ100" s="6"/>
      <c r="BK100" s="6"/>
      <c r="BL100" s="6"/>
      <c r="BM100" s="6"/>
      <c r="BN100" s="6"/>
    </row>
    <row r="101" spans="1:66">
      <c r="A101" s="63"/>
      <c r="B101" s="174">
        <v>99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0"/>
      <c r="BG101" s="60"/>
      <c r="BH101" s="60"/>
      <c r="BI101" s="60"/>
      <c r="BJ101" s="6"/>
      <c r="BK101" s="6"/>
      <c r="BL101" s="6"/>
      <c r="BM101" s="6"/>
      <c r="BN101" s="6"/>
    </row>
    <row r="102" spans="1:66">
      <c r="A102" s="63"/>
      <c r="B102" s="174">
        <v>100</v>
      </c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60"/>
      <c r="BG102" s="60"/>
      <c r="BH102" s="60"/>
      <c r="BI102" s="60"/>
      <c r="BJ102" s="6"/>
      <c r="BK102" s="6"/>
      <c r="BL102" s="6"/>
      <c r="BM102" s="6"/>
      <c r="BN102" s="6"/>
    </row>
    <row r="103" spans="1:66">
      <c r="A103" s="63"/>
      <c r="B103" s="174">
        <v>101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0"/>
      <c r="BG103" s="60"/>
      <c r="BH103" s="60"/>
      <c r="BI103" s="60"/>
      <c r="BJ103" s="6"/>
      <c r="BK103" s="6"/>
      <c r="BL103" s="6"/>
      <c r="BM103" s="6"/>
      <c r="BN103" s="6"/>
    </row>
    <row r="104" spans="1:66">
      <c r="A104" s="63"/>
      <c r="B104" s="174">
        <v>102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0"/>
      <c r="BG104" s="60"/>
      <c r="BH104" s="60"/>
      <c r="BI104" s="60"/>
      <c r="BJ104" s="6"/>
      <c r="BK104" s="6"/>
      <c r="BL104" s="6"/>
      <c r="BM104" s="6"/>
      <c r="BN104" s="6"/>
    </row>
    <row r="105" spans="1:66">
      <c r="B105" s="174">
        <v>103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 s="60"/>
      <c r="BG105" s="60"/>
      <c r="BH105" s="60"/>
      <c r="BI105" s="60"/>
    </row>
    <row r="106" spans="1:66">
      <c r="B106" s="174">
        <v>104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 s="60"/>
      <c r="BG106" s="60"/>
      <c r="BH106" s="60"/>
      <c r="BI106" s="60"/>
    </row>
    <row r="107" spans="1:66">
      <c r="B107" s="174">
        <v>105</v>
      </c>
      <c r="D107" s="17">
        <v>275740714.66400003</v>
      </c>
      <c r="E107" s="17">
        <v>13796191.23</v>
      </c>
      <c r="F107" s="17">
        <v>1188653.3</v>
      </c>
      <c r="G107" s="17">
        <v>13684764.92</v>
      </c>
      <c r="H107" s="17">
        <v>23087139.302600004</v>
      </c>
      <c r="I107" s="17">
        <v>10655338.240000002</v>
      </c>
      <c r="J107" s="17">
        <v>2804726.48</v>
      </c>
      <c r="K107" s="17">
        <v>936003.68</v>
      </c>
      <c r="L107" s="17">
        <v>794474.91999999993</v>
      </c>
      <c r="M107" s="17">
        <v>4152334.9859999996</v>
      </c>
      <c r="N107" s="17">
        <v>46787704.399999991</v>
      </c>
      <c r="O107" s="17">
        <v>16182654.040000001</v>
      </c>
      <c r="P107" s="17">
        <v>27447840.690000001</v>
      </c>
      <c r="Q107" s="17">
        <v>6068315.9500000002</v>
      </c>
      <c r="R107" s="17">
        <v>8178712.790000001</v>
      </c>
      <c r="S107" s="17">
        <v>8624717.7599999998</v>
      </c>
      <c r="T107" s="17">
        <v>7046503.8199999994</v>
      </c>
      <c r="U107" s="17">
        <v>1899200.79</v>
      </c>
      <c r="V107" s="17">
        <v>16102895.450000001</v>
      </c>
      <c r="W107" s="17">
        <v>3889143.78</v>
      </c>
      <c r="X107" s="17">
        <v>7576862.4700000016</v>
      </c>
      <c r="Y107" s="17">
        <v>1286492.6400000001</v>
      </c>
      <c r="Z107" s="17">
        <v>679371.96000000008</v>
      </c>
      <c r="AA107" s="17">
        <v>1453947.6699999997</v>
      </c>
      <c r="AB107" s="17">
        <v>684623856.88999999</v>
      </c>
      <c r="AC107" s="17">
        <v>106888208.9545</v>
      </c>
      <c r="AD107" s="17">
        <v>8088933.7799999993</v>
      </c>
      <c r="AE107" s="17">
        <v>8001855.7999999998</v>
      </c>
      <c r="AF107" s="17">
        <v>3107067.3299999996</v>
      </c>
      <c r="AG107" s="17">
        <v>6085962.5599999996</v>
      </c>
      <c r="AH107" s="17">
        <v>44158080.530000001</v>
      </c>
      <c r="AI107" s="17">
        <v>11721468.040000001</v>
      </c>
      <c r="AJ107" s="17">
        <v>14099663.609999999</v>
      </c>
      <c r="AK107" s="17">
        <v>19942691.899999999</v>
      </c>
      <c r="AL107" s="17">
        <v>3367063.6499999994</v>
      </c>
      <c r="AM107" s="17">
        <v>8572961.9104999993</v>
      </c>
      <c r="AN107" s="17">
        <v>3304042.7899999996</v>
      </c>
      <c r="AO107" s="17">
        <v>19609317.229999997</v>
      </c>
      <c r="AP107" s="17">
        <v>3687355.3500000006</v>
      </c>
      <c r="AQ107" s="17">
        <v>14608276.699999999</v>
      </c>
      <c r="AR107" s="17">
        <v>4154241.3</v>
      </c>
      <c r="AS107" s="17">
        <v>12628187.359999999</v>
      </c>
      <c r="AT107" s="17">
        <v>1589812.3599999999</v>
      </c>
      <c r="AU107" s="17">
        <v>2763847.04</v>
      </c>
      <c r="AV107" s="17">
        <v>1564855.2799999996</v>
      </c>
      <c r="AW107" s="17">
        <v>19053313.75</v>
      </c>
      <c r="AX107" s="17">
        <v>2846612.13</v>
      </c>
      <c r="AY107" s="17">
        <v>272554835.23999995</v>
      </c>
      <c r="AZ107" s="17">
        <v>3461499.85</v>
      </c>
      <c r="BA107" s="17">
        <v>7111430.8300000001</v>
      </c>
      <c r="BB107" s="17">
        <v>2320071.0900000003</v>
      </c>
      <c r="BC107" s="17">
        <v>6548024.6400000006</v>
      </c>
      <c r="BD107" s="17">
        <v>39292264.170000002</v>
      </c>
      <c r="BE107" s="17">
        <v>32538676.52</v>
      </c>
      <c r="BF107" s="60"/>
      <c r="BG107" s="60"/>
      <c r="BH107" s="60"/>
      <c r="BI107" s="60"/>
    </row>
    <row r="108" spans="1:66">
      <c r="B108" s="174">
        <v>106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 s="60"/>
      <c r="BG108" s="60"/>
      <c r="BH108" s="60"/>
      <c r="BI108" s="60"/>
    </row>
    <row r="109" spans="1:66">
      <c r="B109" s="174">
        <v>107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 s="60"/>
      <c r="BG109" s="60"/>
      <c r="BH109" s="60"/>
      <c r="BI109" s="60"/>
    </row>
    <row r="110" spans="1:66">
      <c r="A110" s="63">
        <v>10</v>
      </c>
      <c r="B110" s="174">
        <v>108</v>
      </c>
      <c r="D110" s="19">
        <v>6.6684000000000007E-2</v>
      </c>
      <c r="E110" s="19">
        <v>6.6684000000000007E-2</v>
      </c>
      <c r="F110" s="19">
        <v>6.6684000000000007E-2</v>
      </c>
      <c r="G110" s="19">
        <v>6.6684000000000007E-2</v>
      </c>
      <c r="H110" s="19">
        <v>6.6684000000000007E-2</v>
      </c>
      <c r="I110" s="19">
        <v>6.6684000000000007E-2</v>
      </c>
      <c r="J110" s="19">
        <v>6.6684000000000007E-2</v>
      </c>
      <c r="K110" s="19">
        <v>6.6684000000000007E-2</v>
      </c>
      <c r="L110" s="19">
        <v>6.6684000000000007E-2</v>
      </c>
      <c r="M110" s="19">
        <v>6.6684000000000007E-2</v>
      </c>
      <c r="N110" s="19">
        <v>6.6684000000000007E-2</v>
      </c>
      <c r="O110" s="19">
        <v>6.6684000000000007E-2</v>
      </c>
      <c r="P110" s="19">
        <v>6.6684000000000007E-2</v>
      </c>
      <c r="Q110" s="19">
        <v>6.6684000000000007E-2</v>
      </c>
      <c r="R110" s="19">
        <v>6.6684000000000007E-2</v>
      </c>
      <c r="S110" s="19">
        <v>6.6684000000000007E-2</v>
      </c>
      <c r="T110" s="19">
        <v>6.6684000000000007E-2</v>
      </c>
      <c r="U110" s="19">
        <v>6.6684000000000007E-2</v>
      </c>
      <c r="V110" s="19">
        <v>6.6684000000000007E-2</v>
      </c>
      <c r="W110" s="19">
        <v>6.6684000000000007E-2</v>
      </c>
      <c r="X110" s="19">
        <v>6.6684000000000007E-2</v>
      </c>
      <c r="Y110" s="19">
        <v>6.6684000000000007E-2</v>
      </c>
      <c r="Z110" s="19">
        <v>6.6684000000000007E-2</v>
      </c>
      <c r="AA110" s="19">
        <v>6.6684000000000007E-2</v>
      </c>
      <c r="AB110" s="19">
        <v>6.6684000000000007E-2</v>
      </c>
      <c r="AC110" s="19">
        <v>6.6684000000000007E-2</v>
      </c>
      <c r="AD110" s="19">
        <v>6.6684000000000007E-2</v>
      </c>
      <c r="AE110" s="19">
        <v>6.6684000000000007E-2</v>
      </c>
      <c r="AF110" s="19">
        <v>6.6684000000000007E-2</v>
      </c>
      <c r="AG110" s="19">
        <v>6.6684000000000007E-2</v>
      </c>
      <c r="AH110" s="19">
        <v>6.6684000000000007E-2</v>
      </c>
      <c r="AI110" s="19">
        <v>6.6684000000000007E-2</v>
      </c>
      <c r="AJ110" s="19">
        <v>6.6684000000000007E-2</v>
      </c>
      <c r="AK110" s="19">
        <v>6.6684000000000007E-2</v>
      </c>
      <c r="AL110" s="19">
        <v>6.6684000000000007E-2</v>
      </c>
      <c r="AM110" s="19">
        <v>6.6684000000000007E-2</v>
      </c>
      <c r="AN110" s="19">
        <v>6.6684000000000007E-2</v>
      </c>
      <c r="AO110" s="19">
        <v>6.6684000000000007E-2</v>
      </c>
      <c r="AP110" s="19">
        <v>6.6684000000000007E-2</v>
      </c>
      <c r="AQ110" s="19">
        <v>6.6684000000000007E-2</v>
      </c>
      <c r="AR110" s="19">
        <v>6.6684000000000007E-2</v>
      </c>
      <c r="AS110" s="19">
        <v>6.6684000000000007E-2</v>
      </c>
      <c r="AT110" s="19">
        <v>6.6684000000000007E-2</v>
      </c>
      <c r="AU110" s="19">
        <v>6.6684000000000007E-2</v>
      </c>
      <c r="AV110" s="19">
        <v>6.6684000000000007E-2</v>
      </c>
      <c r="AW110" s="19">
        <v>6.6684000000000007E-2</v>
      </c>
      <c r="AX110" s="19">
        <v>6.6684000000000007E-2</v>
      </c>
      <c r="AY110" s="19">
        <v>6.6684000000000007E-2</v>
      </c>
      <c r="AZ110" s="19">
        <v>6.6684000000000007E-2</v>
      </c>
      <c r="BA110" s="19">
        <v>6.6684000000000007E-2</v>
      </c>
      <c r="BB110" s="19">
        <v>6.6684000000000007E-2</v>
      </c>
      <c r="BC110" s="19">
        <v>6.6684000000000007E-2</v>
      </c>
      <c r="BD110" s="19">
        <v>6.6684000000000007E-2</v>
      </c>
      <c r="BE110" s="19">
        <v>6.6684000000000007E-2</v>
      </c>
      <c r="BF110" s="60"/>
      <c r="BG110" s="60"/>
      <c r="BH110" s="60"/>
      <c r="BI110" s="60"/>
    </row>
    <row r="111" spans="1:66">
      <c r="A111" s="40"/>
      <c r="B111" s="174">
        <v>109</v>
      </c>
      <c r="D111" s="19">
        <v>4.5900000000000003E-2</v>
      </c>
      <c r="E111" s="19">
        <v>4.5900000000000003E-2</v>
      </c>
      <c r="F111" s="19">
        <v>4.5900000000000003E-2</v>
      </c>
      <c r="G111" s="19"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v>4.5900000000000003E-2</v>
      </c>
      <c r="O111" s="19">
        <v>4.5900000000000003E-2</v>
      </c>
      <c r="P111" s="19">
        <v>4.5900000000000003E-2</v>
      </c>
      <c r="Q111" s="19">
        <v>4.5900000000000003E-2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60"/>
      <c r="BG111" s="60"/>
      <c r="BH111" s="60"/>
      <c r="BI111" s="60"/>
    </row>
    <row r="112" spans="1:66">
      <c r="A112" s="63">
        <v>9</v>
      </c>
      <c r="B112" s="174">
        <v>110</v>
      </c>
      <c r="D112" s="22">
        <v>202.90591339027949</v>
      </c>
      <c r="E112" s="22">
        <v>202.90591339027949</v>
      </c>
      <c r="F112" s="22">
        <v>202.90591339027949</v>
      </c>
      <c r="G112" s="22">
        <v>202.90591339027949</v>
      </c>
      <c r="H112" s="22">
        <v>202.90591339027949</v>
      </c>
      <c r="I112" s="22">
        <v>202.90591339027949</v>
      </c>
      <c r="J112" s="22">
        <v>202.90591339027949</v>
      </c>
      <c r="K112" s="22">
        <v>202.90591339027949</v>
      </c>
      <c r="L112" s="22">
        <v>202.90591339027949</v>
      </c>
      <c r="M112" s="22">
        <v>202.90591339027949</v>
      </c>
      <c r="N112" s="22">
        <v>202.90591339027949</v>
      </c>
      <c r="O112" s="22">
        <v>202.90591339027949</v>
      </c>
      <c r="P112" s="22">
        <v>202.90591339027949</v>
      </c>
      <c r="Q112" s="22">
        <v>202.90591339027949</v>
      </c>
      <c r="R112" s="22">
        <v>202.90591339027949</v>
      </c>
      <c r="S112" s="22">
        <v>202.90591339027949</v>
      </c>
      <c r="T112" s="22">
        <v>202.90591339027949</v>
      </c>
      <c r="U112" s="22">
        <v>202.90591339027949</v>
      </c>
      <c r="V112" s="22">
        <v>202.90591339027949</v>
      </c>
      <c r="W112" s="22">
        <v>202.90591339027949</v>
      </c>
      <c r="X112" s="22">
        <v>202.90591339027949</v>
      </c>
      <c r="Y112" s="22">
        <v>202.90591339027949</v>
      </c>
      <c r="Z112" s="22">
        <v>202.90591339027949</v>
      </c>
      <c r="AA112" s="22">
        <v>202.90591339027949</v>
      </c>
      <c r="AB112" s="22">
        <v>202.90591339027949</v>
      </c>
      <c r="AC112" s="22">
        <v>202.90591339027949</v>
      </c>
      <c r="AD112" s="22">
        <v>202.90591339027949</v>
      </c>
      <c r="AE112" s="22">
        <v>202.90591339027949</v>
      </c>
      <c r="AF112" s="22">
        <v>202.90591339027949</v>
      </c>
      <c r="AG112" s="22">
        <v>202.90591339027949</v>
      </c>
      <c r="AH112" s="22">
        <v>202.90591339027949</v>
      </c>
      <c r="AI112" s="22">
        <v>202.90591339027949</v>
      </c>
      <c r="AJ112" s="22">
        <v>202.90591339027949</v>
      </c>
      <c r="AK112" s="22">
        <v>202.90591339027949</v>
      </c>
      <c r="AL112" s="22">
        <v>202.90591339027949</v>
      </c>
      <c r="AM112" s="22">
        <v>202.90591339027949</v>
      </c>
      <c r="AN112" s="22">
        <v>202.90591339027949</v>
      </c>
      <c r="AO112" s="22">
        <v>202.90591339027949</v>
      </c>
      <c r="AP112" s="22">
        <v>202.90591339027949</v>
      </c>
      <c r="AQ112" s="22">
        <v>202.90591339027949</v>
      </c>
      <c r="AR112" s="22">
        <v>202.90591339027949</v>
      </c>
      <c r="AS112" s="22">
        <v>202.90591339027949</v>
      </c>
      <c r="AT112" s="22">
        <v>202.90591339027949</v>
      </c>
      <c r="AU112" s="22">
        <v>202.90591339027949</v>
      </c>
      <c r="AV112" s="22">
        <v>202.90591339027949</v>
      </c>
      <c r="AW112" s="22">
        <v>202.90591339027949</v>
      </c>
      <c r="AX112" s="22">
        <v>202.90591339027949</v>
      </c>
      <c r="AY112" s="22">
        <v>202.90591339027949</v>
      </c>
      <c r="AZ112" s="22">
        <v>202.90591339027949</v>
      </c>
      <c r="BA112" s="22">
        <v>202.90591339027949</v>
      </c>
      <c r="BB112" s="22">
        <v>202.90591339027949</v>
      </c>
      <c r="BC112" s="22">
        <v>202.90591339027949</v>
      </c>
      <c r="BD112" s="22">
        <v>202.90591339027949</v>
      </c>
      <c r="BE112" s="22">
        <v>202.90591339027949</v>
      </c>
      <c r="BF112" s="60"/>
      <c r="BG112" s="60"/>
      <c r="BH112" s="60"/>
      <c r="BI112" s="60"/>
    </row>
    <row r="113" spans="1:66">
      <c r="A113" s="164"/>
      <c r="B113" s="174">
        <v>111</v>
      </c>
      <c r="D113" s="33">
        <v>22.295162686498919</v>
      </c>
      <c r="E113" s="33">
        <v>22.295162686498919</v>
      </c>
      <c r="F113" s="33">
        <v>22.295162686498919</v>
      </c>
      <c r="G113" s="33">
        <v>22.295162686498919</v>
      </c>
      <c r="H113" s="33">
        <v>22.295162686498919</v>
      </c>
      <c r="I113" s="33">
        <v>22.295162686498919</v>
      </c>
      <c r="J113" s="33">
        <v>22.295162686498919</v>
      </c>
      <c r="K113" s="33">
        <v>22.295162686498919</v>
      </c>
      <c r="L113" s="33">
        <v>22.295162686498919</v>
      </c>
      <c r="M113" s="33">
        <v>22.295162686498919</v>
      </c>
      <c r="N113" s="33">
        <v>22.295162686498919</v>
      </c>
      <c r="O113" s="33">
        <v>22.295162686498919</v>
      </c>
      <c r="P113" s="33">
        <v>22.295162686498919</v>
      </c>
      <c r="Q113" s="33">
        <v>22.295162686498919</v>
      </c>
      <c r="R113" s="33">
        <v>22.295162686498919</v>
      </c>
      <c r="S113" s="33">
        <v>22.295162686498919</v>
      </c>
      <c r="T113" s="33">
        <v>22.295162686498919</v>
      </c>
      <c r="U113" s="33">
        <v>22.295162686498919</v>
      </c>
      <c r="V113" s="33">
        <v>22.295162686498919</v>
      </c>
      <c r="W113" s="33">
        <v>22.295162686498919</v>
      </c>
      <c r="X113" s="33">
        <v>22.295162686498919</v>
      </c>
      <c r="Y113" s="33">
        <v>22.295162686498919</v>
      </c>
      <c r="Z113" s="33">
        <v>22.295162686498919</v>
      </c>
      <c r="AA113" s="33">
        <v>22.295162686498919</v>
      </c>
      <c r="AB113" s="33">
        <v>22.295162686498919</v>
      </c>
      <c r="AC113" s="33">
        <v>22.295162686498919</v>
      </c>
      <c r="AD113" s="33">
        <v>22.295162686498919</v>
      </c>
      <c r="AE113" s="33">
        <v>22.295162686498919</v>
      </c>
      <c r="AF113" s="33">
        <v>22.295162686498919</v>
      </c>
      <c r="AG113" s="33">
        <v>22.295162686498919</v>
      </c>
      <c r="AH113" s="33">
        <v>22.295162686498919</v>
      </c>
      <c r="AI113" s="33">
        <v>22.295162686498919</v>
      </c>
      <c r="AJ113" s="33">
        <v>22.295162686498919</v>
      </c>
      <c r="AK113" s="33">
        <v>22.295162686498919</v>
      </c>
      <c r="AL113" s="33">
        <v>22.295162686498919</v>
      </c>
      <c r="AM113" s="33">
        <v>22.295162686498919</v>
      </c>
      <c r="AN113" s="33">
        <v>22.295162686498919</v>
      </c>
      <c r="AO113" s="33">
        <v>22.295162686498919</v>
      </c>
      <c r="AP113" s="33">
        <v>22.295162686498919</v>
      </c>
      <c r="AQ113" s="33">
        <v>22.295162686498919</v>
      </c>
      <c r="AR113" s="33">
        <v>22.295162686498919</v>
      </c>
      <c r="AS113" s="33">
        <v>22.295162686498919</v>
      </c>
      <c r="AT113" s="33">
        <v>22.295162686498919</v>
      </c>
      <c r="AU113" s="33">
        <v>22.295162686498919</v>
      </c>
      <c r="AV113" s="33">
        <v>22.295162686498919</v>
      </c>
      <c r="AW113" s="33">
        <v>22.295162686498919</v>
      </c>
      <c r="AX113" s="33">
        <v>22.295162686498919</v>
      </c>
      <c r="AY113" s="33">
        <v>22.295162686498919</v>
      </c>
      <c r="AZ113" s="33">
        <v>22.295162686498919</v>
      </c>
      <c r="BA113" s="33">
        <v>22.295162686498919</v>
      </c>
      <c r="BB113" s="33">
        <v>22.295162686498919</v>
      </c>
      <c r="BC113" s="33">
        <v>22.295162686498919</v>
      </c>
      <c r="BD113" s="33">
        <v>22.295162686498919</v>
      </c>
      <c r="BE113" s="33">
        <v>22.295162686498919</v>
      </c>
      <c r="BF113" s="60"/>
      <c r="BG113" s="60"/>
      <c r="BH113" s="60"/>
      <c r="BI113" s="60"/>
    </row>
    <row r="114" spans="1:66">
      <c r="A114" s="63">
        <v>1</v>
      </c>
      <c r="B114" s="174">
        <v>112</v>
      </c>
      <c r="D114" s="6">
        <v>545878566.24000001</v>
      </c>
      <c r="E114" s="6">
        <v>19646000</v>
      </c>
      <c r="F114" s="6">
        <v>191676.82</v>
      </c>
      <c r="G114" s="6">
        <v>11677408</v>
      </c>
      <c r="H114" s="6">
        <v>32206316.489999998</v>
      </c>
      <c r="I114" s="6">
        <v>18180000</v>
      </c>
      <c r="J114" s="6">
        <v>1191026.54</v>
      </c>
      <c r="K114" s="6">
        <v>128148.71</v>
      </c>
      <c r="L114" s="6">
        <v>352800.04</v>
      </c>
      <c r="M114" s="6">
        <v>2604036.33</v>
      </c>
      <c r="N114" s="6">
        <v>58219799.200000003</v>
      </c>
      <c r="O114" s="6">
        <v>17801025.390000001</v>
      </c>
      <c r="P114" s="6">
        <v>21597883.960000001</v>
      </c>
      <c r="Q114" s="6">
        <v>4360173.83</v>
      </c>
      <c r="R114" s="6">
        <v>7221247</v>
      </c>
      <c r="S114" s="6">
        <v>10992805.810000001</v>
      </c>
      <c r="T114" s="6">
        <v>5340324.13</v>
      </c>
      <c r="U114" s="6">
        <v>755945.88</v>
      </c>
      <c r="V114" s="6">
        <v>9229524.8300000001</v>
      </c>
      <c r="W114" s="6">
        <v>3000906.85</v>
      </c>
      <c r="X114" s="6">
        <v>11554687</v>
      </c>
      <c r="Y114" s="6">
        <v>251011.75</v>
      </c>
      <c r="Z114" s="6">
        <v>90543.86</v>
      </c>
      <c r="AA114" s="6">
        <v>539130.51</v>
      </c>
      <c r="AB114" s="6">
        <v>1076609437.46</v>
      </c>
      <c r="AC114" s="6">
        <v>125046436.67</v>
      </c>
      <c r="AD114" s="6">
        <v>21603799</v>
      </c>
      <c r="AE114" s="6">
        <v>3620109.3</v>
      </c>
      <c r="AF114" s="6">
        <v>5894441.4900000002</v>
      </c>
      <c r="AG114" s="6">
        <v>5000963.7699999996</v>
      </c>
      <c r="AH114" s="6">
        <v>40402310.520000003</v>
      </c>
      <c r="AI114" s="6">
        <v>14377753</v>
      </c>
      <c r="AJ114" s="6">
        <v>7728618</v>
      </c>
      <c r="AK114" s="6">
        <v>18893459.84</v>
      </c>
      <c r="AL114" s="6">
        <v>4394531.1399999997</v>
      </c>
      <c r="AM114" s="6">
        <v>9601873.2599999998</v>
      </c>
      <c r="AN114" s="6">
        <v>349082</v>
      </c>
      <c r="AO114" s="6">
        <v>34582494.109999999</v>
      </c>
      <c r="AP114" s="6">
        <v>2516929.98</v>
      </c>
      <c r="AQ114" s="6">
        <v>22188832</v>
      </c>
      <c r="AR114" s="6">
        <v>2162652.9300000002</v>
      </c>
      <c r="AS114" s="6">
        <v>50079667.490000002</v>
      </c>
      <c r="AT114" s="6">
        <v>1346826.57</v>
      </c>
      <c r="AU114" s="6">
        <v>954619</v>
      </c>
      <c r="AV114" s="6">
        <v>388538.49</v>
      </c>
      <c r="AW114" s="6">
        <v>18155174</v>
      </c>
      <c r="AX114" s="6">
        <v>2607912.73</v>
      </c>
      <c r="AY114" s="6">
        <v>690526526</v>
      </c>
      <c r="AZ114" s="6">
        <v>5071281</v>
      </c>
      <c r="BA114" s="6">
        <v>4824776.1399999997</v>
      </c>
      <c r="BB114" s="6">
        <v>1740620.34</v>
      </c>
      <c r="BC114" s="6">
        <v>8295212</v>
      </c>
      <c r="BD114" s="6">
        <v>49429070.210000001</v>
      </c>
      <c r="BE114" s="6">
        <v>37894648.579999998</v>
      </c>
      <c r="BF114" s="60"/>
      <c r="BG114" s="60"/>
      <c r="BH114" s="60"/>
      <c r="BI114" s="60"/>
    </row>
    <row r="115" spans="1:66">
      <c r="A115" s="63">
        <v>2</v>
      </c>
      <c r="B115" s="174">
        <v>113</v>
      </c>
      <c r="D115" s="6">
        <v>5397506.3300000001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346812.75</v>
      </c>
      <c r="Q115" s="6">
        <v>0</v>
      </c>
      <c r="R115" s="6">
        <v>0</v>
      </c>
      <c r="S115" s="6">
        <v>0</v>
      </c>
      <c r="T115" s="6">
        <v>212042.5</v>
      </c>
      <c r="U115" s="6">
        <v>137711.87</v>
      </c>
      <c r="V115" s="6">
        <v>0</v>
      </c>
      <c r="W115" s="6">
        <v>0</v>
      </c>
      <c r="X115" s="6">
        <v>2336710</v>
      </c>
      <c r="Y115" s="6">
        <v>0</v>
      </c>
      <c r="Z115" s="6">
        <v>0</v>
      </c>
      <c r="AA115" s="6">
        <v>12153</v>
      </c>
      <c r="AB115" s="6">
        <v>182043.39</v>
      </c>
      <c r="AC115" s="6">
        <v>2202309.0299999998</v>
      </c>
      <c r="AD115" s="6">
        <v>0</v>
      </c>
      <c r="AE115" s="6">
        <v>0</v>
      </c>
      <c r="AF115" s="6">
        <v>2774332.72</v>
      </c>
      <c r="AG115" s="6">
        <v>0</v>
      </c>
      <c r="AH115" s="6">
        <v>0</v>
      </c>
      <c r="AI115" s="6">
        <v>0</v>
      </c>
      <c r="AJ115" s="6">
        <v>0</v>
      </c>
      <c r="AK115" s="6">
        <v>187940.27</v>
      </c>
      <c r="AL115" s="6">
        <v>40837.93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278587.06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55801062</v>
      </c>
      <c r="AZ115" s="6">
        <v>0</v>
      </c>
      <c r="BA115" s="6">
        <v>0</v>
      </c>
      <c r="BB115" s="6">
        <v>0</v>
      </c>
      <c r="BC115" s="6">
        <v>0</v>
      </c>
      <c r="BD115" s="6">
        <v>3503018.88</v>
      </c>
      <c r="BE115" s="6">
        <v>0</v>
      </c>
      <c r="BF115" s="60"/>
      <c r="BG115" s="60"/>
      <c r="BH115" s="60"/>
      <c r="BI115" s="60"/>
    </row>
    <row r="116" spans="1:66">
      <c r="A116" s="63"/>
      <c r="B116" s="174">
        <v>114</v>
      </c>
      <c r="D116" s="6">
        <v>2663702.8506429549</v>
      </c>
      <c r="E116" s="6">
        <v>96823.200821219492</v>
      </c>
      <c r="F116" s="6">
        <v>944.65861934402631</v>
      </c>
      <c r="G116" s="6">
        <v>57550.851056465188</v>
      </c>
      <c r="H116" s="6">
        <v>158725.37153736246</v>
      </c>
      <c r="I116" s="6">
        <v>89598.177284422796</v>
      </c>
      <c r="J116" s="6">
        <v>5869.846374112909</v>
      </c>
      <c r="K116" s="6">
        <v>631.56715276953162</v>
      </c>
      <c r="L116" s="6">
        <v>1738.7371028532152</v>
      </c>
      <c r="M116" s="6">
        <v>12833.713352608236</v>
      </c>
      <c r="N116" s="6">
        <v>286930.02696287661</v>
      </c>
      <c r="O116" s="6">
        <v>87730.441624737708</v>
      </c>
      <c r="P116" s="6">
        <v>104733.62187884892</v>
      </c>
      <c r="Q116" s="6">
        <v>21488.648394457687</v>
      </c>
      <c r="R116" s="6">
        <v>35589.140204653813</v>
      </c>
      <c r="S116" s="6">
        <v>54176.862696238342</v>
      </c>
      <c r="T116" s="6">
        <v>25274.185184223803</v>
      </c>
      <c r="U116" s="6">
        <v>3046.8999137095498</v>
      </c>
      <c r="V116" s="6">
        <v>45486.72178049077</v>
      </c>
      <c r="W116" s="6">
        <v>14789.647082526886</v>
      </c>
      <c r="X116" s="6">
        <v>45429.809540689319</v>
      </c>
      <c r="Y116" s="6">
        <v>1237.0844486783947</v>
      </c>
      <c r="Z116" s="6">
        <v>446.23568868514621</v>
      </c>
      <c r="AA116" s="6">
        <v>2597.1520553291357</v>
      </c>
      <c r="AB116" s="6">
        <v>5305056.7925023707</v>
      </c>
      <c r="AC116" s="6">
        <v>605424.08837398142</v>
      </c>
      <c r="AD116" s="6">
        <v>106472.00290533752</v>
      </c>
      <c r="AE116" s="6">
        <v>17841.3198487562</v>
      </c>
      <c r="AF116" s="6">
        <v>15377.120941757006</v>
      </c>
      <c r="AG116" s="6">
        <v>24646.712786437587</v>
      </c>
      <c r="AH116" s="6">
        <v>199118.4477816975</v>
      </c>
      <c r="AI116" s="6">
        <v>70859.211344644762</v>
      </c>
      <c r="AJ116" s="6">
        <v>38089.6636813851</v>
      </c>
      <c r="AK116" s="6">
        <v>92188.144039059407</v>
      </c>
      <c r="AL116" s="6">
        <v>21456.709354871713</v>
      </c>
      <c r="AM116" s="6">
        <v>47321.801023764507</v>
      </c>
      <c r="AN116" s="6">
        <v>1720.4131420682552</v>
      </c>
      <c r="AO116" s="6">
        <v>170436.10771206199</v>
      </c>
      <c r="AP116" s="6">
        <v>12404.419062734803</v>
      </c>
      <c r="AQ116" s="6">
        <v>109355.2752073858</v>
      </c>
      <c r="AR116" s="6">
        <v>10658.402674742378</v>
      </c>
      <c r="AS116" s="6">
        <v>245439.27576033765</v>
      </c>
      <c r="AT116" s="6">
        <v>6637.6900874714565</v>
      </c>
      <c r="AU116" s="6">
        <v>4704.7372057798902</v>
      </c>
      <c r="AV116" s="6">
        <v>1914.8702150078072</v>
      </c>
      <c r="AW116" s="6">
        <v>89475.825009985885</v>
      </c>
      <c r="AX116" s="6">
        <v>12852.817773643732</v>
      </c>
      <c r="AY116" s="6">
        <v>3128176.2733998639</v>
      </c>
      <c r="AZ116" s="6">
        <v>24993.263701712043</v>
      </c>
      <c r="BA116" s="6">
        <v>23778.390976313152</v>
      </c>
      <c r="BB116" s="6">
        <v>8578.4603854891247</v>
      </c>
      <c r="BC116" s="6">
        <v>40882.061352468176</v>
      </c>
      <c r="BD116" s="6">
        <v>226341.6110582421</v>
      </c>
      <c r="BE116" s="6">
        <v>186759.7052586216</v>
      </c>
      <c r="BF116" s="60"/>
      <c r="BG116" s="60"/>
      <c r="BH116" s="60"/>
      <c r="BI116" s="60"/>
    </row>
    <row r="117" spans="1:66">
      <c r="A117" s="39"/>
      <c r="B117" s="174">
        <v>115</v>
      </c>
      <c r="D117" s="6">
        <v>1311169.0262624277</v>
      </c>
      <c r="E117" s="6">
        <v>40770.01266625517</v>
      </c>
      <c r="F117" s="6">
        <v>1459.6931651048515</v>
      </c>
      <c r="G117" s="6">
        <v>37435.026153326697</v>
      </c>
      <c r="H117" s="6">
        <v>70019.435645544712</v>
      </c>
      <c r="I117" s="6">
        <v>47845.921784697457</v>
      </c>
      <c r="J117" s="6">
        <v>6270.9130229315724</v>
      </c>
      <c r="K117" s="6">
        <v>599.8296184112445</v>
      </c>
      <c r="L117" s="6">
        <v>1329.7356649052597</v>
      </c>
      <c r="M117" s="6">
        <v>6633.3992086174403</v>
      </c>
      <c r="N117" s="6">
        <v>188182.68841925845</v>
      </c>
      <c r="O117" s="6">
        <v>57627.965686780306</v>
      </c>
      <c r="P117" s="6">
        <v>96958.646380449791</v>
      </c>
      <c r="Q117" s="6">
        <v>14032.415188854782</v>
      </c>
      <c r="R117" s="6">
        <v>23764.072236087643</v>
      </c>
      <c r="S117" s="6">
        <v>27061.554330237672</v>
      </c>
      <c r="T117" s="6">
        <v>20220.648891733694</v>
      </c>
      <c r="U117" s="6">
        <v>2412.3266697688009</v>
      </c>
      <c r="V117" s="6">
        <v>46669.364713137235</v>
      </c>
      <c r="W117" s="6">
        <v>9821.7196538871667</v>
      </c>
      <c r="X117" s="6">
        <v>30931.006027219562</v>
      </c>
      <c r="Y117" s="6">
        <v>1032.190567808846</v>
      </c>
      <c r="Z117" s="6">
        <v>436.14176487824068</v>
      </c>
      <c r="AA117" s="6">
        <v>1541.079926890292</v>
      </c>
      <c r="AB117" s="6">
        <v>2573245.0009220038</v>
      </c>
      <c r="AC117" s="6">
        <v>475066.01426020765</v>
      </c>
      <c r="AD117" s="6">
        <v>31505.212696429619</v>
      </c>
      <c r="AE117" s="6">
        <v>22658.106308122922</v>
      </c>
      <c r="AF117" s="6">
        <v>8094.76289593808</v>
      </c>
      <c r="AG117" s="6">
        <v>13788.660117617032</v>
      </c>
      <c r="AH117" s="6">
        <v>148243.14803458229</v>
      </c>
      <c r="AI117" s="6">
        <v>47531.210641857695</v>
      </c>
      <c r="AJ117" s="6">
        <v>45150.743480394653</v>
      </c>
      <c r="AK117" s="6">
        <v>68306.068884086737</v>
      </c>
      <c r="AL117" s="6">
        <v>11310.416192446939</v>
      </c>
      <c r="AM117" s="6">
        <v>30966.749135209942</v>
      </c>
      <c r="AN117" s="6">
        <v>3682.0301762498543</v>
      </c>
      <c r="AO117" s="6">
        <v>93649.767472567459</v>
      </c>
      <c r="AP117" s="6">
        <v>9946.1787909986942</v>
      </c>
      <c r="AQ117" s="6">
        <v>60251.849521107077</v>
      </c>
      <c r="AR117" s="6">
        <v>7437.5032237329169</v>
      </c>
      <c r="AS117" s="6">
        <v>32938.814344735685</v>
      </c>
      <c r="AT117" s="6">
        <v>3213.7142626385576</v>
      </c>
      <c r="AU117" s="6">
        <v>3388.339735204238</v>
      </c>
      <c r="AV117" s="6">
        <v>2381.0912777961885</v>
      </c>
      <c r="AW117" s="6">
        <v>57051.382749485485</v>
      </c>
      <c r="AX117" s="6">
        <v>7063.1057957921894</v>
      </c>
      <c r="AY117" s="6">
        <v>1869808.2114162231</v>
      </c>
      <c r="AZ117" s="6">
        <v>10588.240039467702</v>
      </c>
      <c r="BA117" s="6">
        <v>14697.414416797203</v>
      </c>
      <c r="BB117" s="6">
        <v>3789.9150282174319</v>
      </c>
      <c r="BC117" s="6">
        <v>22079.994431522449</v>
      </c>
      <c r="BD117" s="6">
        <v>182000.89930249195</v>
      </c>
      <c r="BE117" s="6">
        <v>104805.40637148131</v>
      </c>
      <c r="BF117" s="60"/>
      <c r="BG117" s="60"/>
      <c r="BH117" s="60"/>
      <c r="BI117" s="60"/>
    </row>
    <row r="118" spans="1:66">
      <c r="A118" s="39"/>
      <c r="B118" s="174">
        <v>116</v>
      </c>
      <c r="D118" s="6">
        <v>29918307.817026008</v>
      </c>
      <c r="E118" s="6">
        <v>944288.75822588301</v>
      </c>
      <c r="F118" s="6">
        <v>31286.559465238115</v>
      </c>
      <c r="G118" s="6">
        <v>835693.73674032139</v>
      </c>
      <c r="H118" s="6">
        <v>1614183.8366662122</v>
      </c>
      <c r="I118" s="6">
        <v>1084147.0656238529</v>
      </c>
      <c r="J118" s="6">
        <v>136220.13210786047</v>
      </c>
      <c r="K118" s="6">
        <v>13099.920942010673</v>
      </c>
      <c r="L118" s="6">
        <v>29379.277361809818</v>
      </c>
      <c r="M118" s="6">
        <v>150718.8154210592</v>
      </c>
      <c r="N118" s="6">
        <v>4198588.0448455447</v>
      </c>
      <c r="O118" s="6">
        <v>1285613.7109440642</v>
      </c>
      <c r="P118" s="6">
        <v>2120163.7855299851</v>
      </c>
      <c r="Q118" s="6">
        <v>313173.33971660031</v>
      </c>
      <c r="R118" s="6">
        <v>529560.84653256705</v>
      </c>
      <c r="S118" s="6">
        <v>616691.65543000214</v>
      </c>
      <c r="T118" s="6">
        <v>445590.54918429174</v>
      </c>
      <c r="U118" s="6">
        <v>53190.709840210919</v>
      </c>
      <c r="V118" s="6">
        <v>1015579.1155235025</v>
      </c>
      <c r="W118" s="6">
        <v>218948.74777476533</v>
      </c>
      <c r="X118" s="6">
        <v>688376.93046814424</v>
      </c>
      <c r="Y118" s="6">
        <v>22692.705815702793</v>
      </c>
      <c r="Z118" s="6">
        <v>9512.0931586269635</v>
      </c>
      <c r="AA118" s="6">
        <v>34630.798204480059</v>
      </c>
      <c r="AB118" s="6">
        <v>58793794.3824737</v>
      </c>
      <c r="AC118" s="6">
        <v>10480380.171286052</v>
      </c>
      <c r="AD118" s="6">
        <v>761354.8663838451</v>
      </c>
      <c r="AE118" s="6">
        <v>488823.8738483222</v>
      </c>
      <c r="AF118" s="6">
        <v>183638.84815340239</v>
      </c>
      <c r="AG118" s="6">
        <v>311264.5911789955</v>
      </c>
      <c r="AH118" s="6">
        <v>3280573.5140081672</v>
      </c>
      <c r="AI118" s="6">
        <v>1058866.3589131942</v>
      </c>
      <c r="AJ118" s="6">
        <v>976615.24874989339</v>
      </c>
      <c r="AK118" s="6">
        <v>1512031.7240457512</v>
      </c>
      <c r="AL118" s="6">
        <v>256560.58929416636</v>
      </c>
      <c r="AM118" s="6">
        <v>691011.8957929106</v>
      </c>
      <c r="AN118" s="6">
        <v>78256.90532420302</v>
      </c>
      <c r="AO118" s="6">
        <v>2117086.2851756043</v>
      </c>
      <c r="AP118" s="6">
        <v>219150.58865950719</v>
      </c>
      <c r="AQ118" s="6">
        <v>1361779.885841117</v>
      </c>
      <c r="AR118" s="6">
        <v>165258.00672187906</v>
      </c>
      <c r="AS118" s="6">
        <v>930121.68896975636</v>
      </c>
      <c r="AT118" s="6">
        <v>73439.537102361384</v>
      </c>
      <c r="AU118" s="6">
        <v>75136.435274589545</v>
      </c>
      <c r="AV118" s="6">
        <v>51409.405904448846</v>
      </c>
      <c r="AW118" s="6">
        <v>1275373.9574998354</v>
      </c>
      <c r="AX118" s="6">
        <v>159670.01253977287</v>
      </c>
      <c r="AY118" s="6">
        <v>41994930.402206369</v>
      </c>
      <c r="AZ118" s="6">
        <v>245085.63454389363</v>
      </c>
      <c r="BA118" s="6">
        <v>329286.08367928065</v>
      </c>
      <c r="BB118" s="6">
        <v>87357.500220396571</v>
      </c>
      <c r="BC118" s="6">
        <v>499847.69723733893</v>
      </c>
      <c r="BD118" s="6">
        <v>4009501.9166030693</v>
      </c>
      <c r="BE118" s="6">
        <v>2365296.4856296522</v>
      </c>
      <c r="BF118" s="60"/>
      <c r="BG118" s="60"/>
      <c r="BH118" s="60"/>
      <c r="BI118" s="60"/>
    </row>
    <row r="119" spans="1:66">
      <c r="A119" s="39"/>
      <c r="B119" s="174">
        <v>117</v>
      </c>
      <c r="D119" s="6">
        <v>667033540.08534718</v>
      </c>
      <c r="E119" s="6">
        <v>21053071.487678107</v>
      </c>
      <c r="F119" s="6">
        <v>697538.93317830644</v>
      </c>
      <c r="G119" s="6">
        <v>18631927.816713665</v>
      </c>
      <c r="H119" s="6">
        <v>35988491.244390197</v>
      </c>
      <c r="I119" s="6">
        <v>24171235.204174221</v>
      </c>
      <c r="J119" s="6">
        <v>3037050.0065211239</v>
      </c>
      <c r="K119" s="6">
        <v>292064.86858240212</v>
      </c>
      <c r="L119" s="6">
        <v>655015.76839332469</v>
      </c>
      <c r="M119" s="6">
        <v>3360300.5097289169</v>
      </c>
      <c r="N119" s="6">
        <v>93608203.513420835</v>
      </c>
      <c r="O119" s="6">
        <v>28662966.837491509</v>
      </c>
      <c r="P119" s="6">
        <v>47269396.520414419</v>
      </c>
      <c r="Q119" s="6">
        <v>6982250.5580557976</v>
      </c>
      <c r="R119" s="6">
        <v>11806645.22584367</v>
      </c>
      <c r="S119" s="6">
        <v>13749240.785218233</v>
      </c>
      <c r="T119" s="6">
        <v>9934513.7856301833</v>
      </c>
      <c r="U119" s="6">
        <v>1185895.5292978613</v>
      </c>
      <c r="V119" s="6">
        <v>22642501.601607166</v>
      </c>
      <c r="W119" s="6">
        <v>4881497.9516436113</v>
      </c>
      <c r="X119" s="6">
        <v>15347475.654420031</v>
      </c>
      <c r="Y119" s="6">
        <v>505937.56795795396</v>
      </c>
      <c r="Z119" s="6">
        <v>212073.66446072151</v>
      </c>
      <c r="AA119" s="6">
        <v>772099.27993219765</v>
      </c>
      <c r="AB119" s="6">
        <v>1310817210.7138174</v>
      </c>
      <c r="AC119" s="6">
        <v>233661780.93517995</v>
      </c>
      <c r="AD119" s="6">
        <v>16974530.608185474</v>
      </c>
      <c r="AE119" s="6">
        <v>10898407.792492967</v>
      </c>
      <c r="AF119" s="6">
        <v>4094257.9951413781</v>
      </c>
      <c r="AG119" s="6">
        <v>6939694.6988822808</v>
      </c>
      <c r="AH119" s="6">
        <v>73140920.19983153</v>
      </c>
      <c r="AI119" s="6">
        <v>23607597.73523042</v>
      </c>
      <c r="AJ119" s="6">
        <v>21773795.852994483</v>
      </c>
      <c r="AK119" s="6">
        <v>33710993.274747461</v>
      </c>
      <c r="AL119" s="6">
        <v>5720060.0772574721</v>
      </c>
      <c r="AM119" s="6">
        <v>15406222.63500898</v>
      </c>
      <c r="AN119" s="6">
        <v>1744750.4355450498</v>
      </c>
      <c r="AO119" s="6">
        <v>47200783.149345741</v>
      </c>
      <c r="AP119" s="6">
        <v>4885998.0270057181</v>
      </c>
      <c r="AQ119" s="6">
        <v>30361104.098029628</v>
      </c>
      <c r="AR119" s="6">
        <v>3684454.1451108255</v>
      </c>
      <c r="AS119" s="6">
        <v>20737214.373821866</v>
      </c>
      <c r="AT119" s="6">
        <v>1637346.4273183206</v>
      </c>
      <c r="AU119" s="6">
        <v>1675179.04813057</v>
      </c>
      <c r="AV119" s="6">
        <v>1146181.0682559451</v>
      </c>
      <c r="AW119" s="6">
        <v>28434669.868582789</v>
      </c>
      <c r="AX119" s="6">
        <v>3559868.9057295588</v>
      </c>
      <c r="AY119" s="6">
        <v>936283805.32539046</v>
      </c>
      <c r="AZ119" s="6">
        <v>5464224.0942799281</v>
      </c>
      <c r="BA119" s="6">
        <v>7341486.8060296588</v>
      </c>
      <c r="BB119" s="6">
        <v>1947649.6792996067</v>
      </c>
      <c r="BC119" s="6">
        <v>11144185.728378328</v>
      </c>
      <c r="BD119" s="6">
        <v>89392497.522494659</v>
      </c>
      <c r="BE119" s="6">
        <v>52734669.948917247</v>
      </c>
      <c r="BF119" s="60"/>
      <c r="BG119" s="60"/>
      <c r="BH119" s="60"/>
      <c r="BI119" s="60"/>
    </row>
    <row r="120" spans="1:66">
      <c r="B120" s="174">
        <v>118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 s="60"/>
      <c r="BG120" s="60"/>
      <c r="BH120" s="60"/>
      <c r="BI120" s="60"/>
    </row>
    <row r="121" spans="1:66">
      <c r="A121" s="39"/>
      <c r="B121" s="174">
        <v>119</v>
      </c>
      <c r="D121" s="17">
        <v>942774254.74934721</v>
      </c>
      <c r="E121" s="17">
        <v>34849262.717678107</v>
      </c>
      <c r="F121" s="17">
        <v>1886192.2331783064</v>
      </c>
      <c r="G121" s="17">
        <v>32316692.736713663</v>
      </c>
      <c r="H121" s="17">
        <v>59075630.546990201</v>
      </c>
      <c r="I121" s="17">
        <v>34826573.444174223</v>
      </c>
      <c r="J121" s="17">
        <v>5841776.4865211239</v>
      </c>
      <c r="K121" s="17">
        <v>1228068.5485824021</v>
      </c>
      <c r="L121" s="17">
        <v>1449490.6883933246</v>
      </c>
      <c r="M121" s="17">
        <v>7512635.4957289165</v>
      </c>
      <c r="N121" s="17">
        <v>140395907.91342083</v>
      </c>
      <c r="O121" s="17">
        <v>44845620.877491511</v>
      </c>
      <c r="P121" s="17">
        <v>74717237.210414425</v>
      </c>
      <c r="Q121" s="17">
        <v>13050566.508055799</v>
      </c>
      <c r="R121" s="17">
        <v>19985358.015843671</v>
      </c>
      <c r="S121" s="17">
        <v>22373958.545218233</v>
      </c>
      <c r="T121" s="17">
        <v>16981017.605630182</v>
      </c>
      <c r="U121" s="17">
        <v>3085096.3192978613</v>
      </c>
      <c r="V121" s="17">
        <v>38745397.051607169</v>
      </c>
      <c r="W121" s="17">
        <v>8770641.7316436116</v>
      </c>
      <c r="X121" s="17">
        <v>22924338.124420032</v>
      </c>
      <c r="Y121" s="17">
        <v>1792430.2079579541</v>
      </c>
      <c r="Z121" s="17">
        <v>891445.62446072162</v>
      </c>
      <c r="AA121" s="17">
        <v>2226046.9499321971</v>
      </c>
      <c r="AB121" s="17">
        <v>1995441067.6038175</v>
      </c>
      <c r="AC121" s="17">
        <v>340549989.88967997</v>
      </c>
      <c r="AD121" s="17">
        <v>25063464.388185471</v>
      </c>
      <c r="AE121" s="17">
        <v>18900263.592492968</v>
      </c>
      <c r="AF121" s="17">
        <v>7201325.3251413777</v>
      </c>
      <c r="AG121" s="17">
        <v>13025657.25888228</v>
      </c>
      <c r="AH121" s="17">
        <v>117299000.72983153</v>
      </c>
      <c r="AI121" s="17">
        <v>35329065.775230423</v>
      </c>
      <c r="AJ121" s="17">
        <v>35873459.462994486</v>
      </c>
      <c r="AK121" s="17">
        <v>53653685.17474746</v>
      </c>
      <c r="AL121" s="17">
        <v>9087123.7272574715</v>
      </c>
      <c r="AM121" s="17">
        <v>23979184.545508981</v>
      </c>
      <c r="AN121" s="17">
        <v>5048793.2255450496</v>
      </c>
      <c r="AO121" s="17">
        <v>66810100.379345737</v>
      </c>
      <c r="AP121" s="17">
        <v>8573353.3770057186</v>
      </c>
      <c r="AQ121" s="17">
        <v>44969380.798029631</v>
      </c>
      <c r="AR121" s="17">
        <v>7838695.4451108258</v>
      </c>
      <c r="AS121" s="17">
        <v>33365401.733821865</v>
      </c>
      <c r="AT121" s="17">
        <v>3227158.7873183205</v>
      </c>
      <c r="AU121" s="17">
        <v>4439026.08813057</v>
      </c>
      <c r="AV121" s="17">
        <v>2711036.3482559444</v>
      </c>
      <c r="AW121" s="17">
        <v>47487983.618582785</v>
      </c>
      <c r="AX121" s="17">
        <v>6406481.0357295591</v>
      </c>
      <c r="AY121" s="17">
        <v>1208838640.5653903</v>
      </c>
      <c r="AZ121" s="17">
        <v>8925723.9442799278</v>
      </c>
      <c r="BA121" s="17">
        <v>14452917.636029659</v>
      </c>
      <c r="BB121" s="17">
        <v>4267720.7692996068</v>
      </c>
      <c r="BC121" s="17">
        <v>17692210.368378326</v>
      </c>
      <c r="BD121" s="17">
        <v>128684761.69249466</v>
      </c>
      <c r="BE121" s="17">
        <v>85273346.468917251</v>
      </c>
      <c r="BF121" s="60"/>
      <c r="BG121" s="60"/>
      <c r="BH121" s="60"/>
      <c r="BI121" s="60"/>
    </row>
    <row r="122" spans="1:66">
      <c r="B122" s="174">
        <v>120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 s="60"/>
      <c r="BG122" s="60"/>
      <c r="BH122" s="60"/>
      <c r="BI122" s="60"/>
    </row>
    <row r="123" spans="1:66">
      <c r="A123" s="63"/>
      <c r="B123" s="174">
        <v>121</v>
      </c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60"/>
      <c r="BG123" s="60"/>
      <c r="BH123" s="60"/>
      <c r="BI123" s="60"/>
      <c r="BJ123" s="6"/>
      <c r="BK123" s="6"/>
      <c r="BL123" s="6"/>
      <c r="BM123" s="6"/>
      <c r="BN123" s="6"/>
    </row>
    <row r="124" spans="1:66">
      <c r="B124" s="174">
        <v>122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 s="60"/>
      <c r="BG124" s="60"/>
      <c r="BH124" s="60"/>
      <c r="BI124" s="60"/>
    </row>
    <row r="125" spans="1:66">
      <c r="B125" s="174">
        <v>123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 s="60"/>
      <c r="BG125" s="60"/>
      <c r="BH125" s="60"/>
      <c r="BI125" s="60"/>
    </row>
    <row r="126" spans="1:66">
      <c r="B126" s="174">
        <v>124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 s="60"/>
      <c r="BG126" s="60"/>
      <c r="BH126" s="60"/>
      <c r="BI126" s="60"/>
    </row>
    <row r="127" spans="1:66">
      <c r="B127" s="174">
        <v>125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 s="60"/>
      <c r="BG127" s="60"/>
      <c r="BH127" s="60"/>
      <c r="BI127" s="60"/>
    </row>
    <row r="128" spans="1:66">
      <c r="A128" s="63"/>
      <c r="B128" s="174">
        <v>126</v>
      </c>
      <c r="D128" s="6">
        <v>1082647</v>
      </c>
      <c r="E128" s="6">
        <v>12332</v>
      </c>
      <c r="F128" s="6">
        <v>1619</v>
      </c>
      <c r="G128" s="6">
        <v>37321</v>
      </c>
      <c r="H128" s="6">
        <v>68879</v>
      </c>
      <c r="I128" s="6">
        <v>30434</v>
      </c>
      <c r="J128" s="6">
        <v>7459</v>
      </c>
      <c r="K128" s="6">
        <v>1224</v>
      </c>
      <c r="L128" s="6">
        <v>2575</v>
      </c>
      <c r="M128" s="6">
        <v>12429</v>
      </c>
      <c r="N128" s="6">
        <v>174153</v>
      </c>
      <c r="O128" s="6">
        <v>62443</v>
      </c>
      <c r="P128" s="6">
        <v>91128</v>
      </c>
      <c r="Q128" s="6">
        <v>18701</v>
      </c>
      <c r="R128" s="6">
        <v>24390</v>
      </c>
      <c r="S128" s="6">
        <v>31139</v>
      </c>
      <c r="T128" s="6">
        <v>22211</v>
      </c>
      <c r="U128" s="6">
        <v>3744</v>
      </c>
      <c r="V128" s="6">
        <v>47962</v>
      </c>
      <c r="W128" s="6">
        <v>11871</v>
      </c>
      <c r="X128" s="6">
        <v>22908</v>
      </c>
      <c r="Y128" s="6">
        <v>2720</v>
      </c>
      <c r="Z128" s="6">
        <v>1268</v>
      </c>
      <c r="AA128" s="6">
        <v>5627</v>
      </c>
      <c r="AB128" s="6">
        <v>1440430</v>
      </c>
      <c r="AC128" s="6">
        <v>358901</v>
      </c>
      <c r="AD128" s="6">
        <v>20513</v>
      </c>
      <c r="AE128" s="6">
        <v>27992</v>
      </c>
      <c r="AF128" s="6">
        <v>10835</v>
      </c>
      <c r="AG128" s="6">
        <v>14351</v>
      </c>
      <c r="AH128" s="6">
        <v>166044</v>
      </c>
      <c r="AI128" s="6">
        <v>42634</v>
      </c>
      <c r="AJ128" s="6">
        <v>44795</v>
      </c>
      <c r="AK128" s="6">
        <v>58226</v>
      </c>
      <c r="AL128" s="6">
        <v>9816</v>
      </c>
      <c r="AM128" s="6">
        <v>27678</v>
      </c>
      <c r="AN128" s="6">
        <v>5941</v>
      </c>
      <c r="AO128" s="6">
        <v>75885</v>
      </c>
      <c r="AP128" s="6">
        <v>12846</v>
      </c>
      <c r="AQ128" s="6">
        <v>60839</v>
      </c>
      <c r="AR128" s="6">
        <v>11638</v>
      </c>
      <c r="AS128" s="6">
        <v>33938</v>
      </c>
      <c r="AT128" s="6">
        <v>4384</v>
      </c>
      <c r="AU128" s="6">
        <v>5980</v>
      </c>
      <c r="AV128" s="6">
        <v>2915</v>
      </c>
      <c r="AW128" s="6">
        <v>57088</v>
      </c>
      <c r="AX128" s="6">
        <v>8189</v>
      </c>
      <c r="AY128" s="6">
        <v>790518</v>
      </c>
      <c r="AZ128" s="6">
        <v>14863</v>
      </c>
      <c r="BA128" s="6">
        <v>25063</v>
      </c>
      <c r="BB128" s="6">
        <v>4053</v>
      </c>
      <c r="BC128" s="6">
        <v>24429</v>
      </c>
      <c r="BD128" s="6">
        <v>160489</v>
      </c>
      <c r="BE128" s="6">
        <v>111053</v>
      </c>
      <c r="BF128" s="60"/>
      <c r="BG128" s="60"/>
      <c r="BH128" s="60"/>
      <c r="BI128" s="60"/>
    </row>
    <row r="129" spans="1:61">
      <c r="A129" s="165"/>
      <c r="B129" s="174">
        <v>127</v>
      </c>
      <c r="D129" s="24">
        <v>26593222139.9939</v>
      </c>
      <c r="E129" s="24">
        <v>255694605.13</v>
      </c>
      <c r="F129" s="24">
        <v>29586414.649999999</v>
      </c>
      <c r="G129" s="24">
        <v>958263631</v>
      </c>
      <c r="H129" s="24">
        <v>1523001350</v>
      </c>
      <c r="I129" s="24">
        <v>479765521.31999999</v>
      </c>
      <c r="J129" s="24">
        <v>145762372.83000001</v>
      </c>
      <c r="K129" s="24">
        <v>23149670</v>
      </c>
      <c r="L129" s="24">
        <v>30386998</v>
      </c>
      <c r="M129" s="24">
        <v>236201881.56</v>
      </c>
      <c r="N129" s="24">
        <v>3557114201</v>
      </c>
      <c r="O129" s="24">
        <v>1241635413.01</v>
      </c>
      <c r="P129" s="24">
        <v>2111867772.0699999</v>
      </c>
      <c r="Q129" s="24">
        <v>312403334.14999998</v>
      </c>
      <c r="R129" s="24">
        <v>634616160</v>
      </c>
      <c r="S129" s="24">
        <v>551718279.20000005</v>
      </c>
      <c r="T129" s="24">
        <v>611606380.99000001</v>
      </c>
      <c r="U129" s="24">
        <v>72625000.819999993</v>
      </c>
      <c r="V129" s="24">
        <v>845434936.58000004</v>
      </c>
      <c r="W129" s="24">
        <v>257757138.5</v>
      </c>
      <c r="X129" s="24">
        <v>498519342</v>
      </c>
      <c r="Y129" s="24">
        <v>75311912</v>
      </c>
      <c r="Z129" s="24">
        <v>19982076</v>
      </c>
      <c r="AA129" s="24">
        <v>140288222.84</v>
      </c>
      <c r="AB129" s="24">
        <v>37352917583.019997</v>
      </c>
      <c r="AC129" s="24">
        <v>7195259722</v>
      </c>
      <c r="AD129" s="24">
        <v>282181078.80000001</v>
      </c>
      <c r="AE129" s="24">
        <v>682239160.97000003</v>
      </c>
      <c r="AF129" s="24">
        <v>244751251.56</v>
      </c>
      <c r="AG129" s="24">
        <v>301812636.48000002</v>
      </c>
      <c r="AH129" s="24">
        <v>3170302876.02</v>
      </c>
      <c r="AI129" s="24">
        <v>951413564</v>
      </c>
      <c r="AJ129" s="24">
        <v>831369726</v>
      </c>
      <c r="AK129" s="24">
        <v>1234789719</v>
      </c>
      <c r="AL129" s="24">
        <v>210032240.94999999</v>
      </c>
      <c r="AM129" s="24">
        <v>547971952.99000001</v>
      </c>
      <c r="AN129" s="24">
        <v>114374592</v>
      </c>
      <c r="AO129" s="24">
        <v>1601362054.1600001</v>
      </c>
      <c r="AP129" s="24">
        <v>266766857.25</v>
      </c>
      <c r="AQ129" s="24">
        <v>1077184584</v>
      </c>
      <c r="AR129" s="24">
        <v>181597096</v>
      </c>
      <c r="AS129" s="24">
        <v>611477975.40999997</v>
      </c>
      <c r="AT129" s="24">
        <v>85463936</v>
      </c>
      <c r="AU129" s="24">
        <v>101903178</v>
      </c>
      <c r="AV129" s="24">
        <v>83438445.930000007</v>
      </c>
      <c r="AW129" s="24">
        <v>963264477.01999998</v>
      </c>
      <c r="AX129" s="24">
        <v>181457123.08000001</v>
      </c>
      <c r="AY129" s="24">
        <v>23480523117.110001</v>
      </c>
      <c r="AZ129" s="24">
        <v>144890599</v>
      </c>
      <c r="BA129" s="24">
        <v>374393811</v>
      </c>
      <c r="BB129" s="24">
        <v>105030649.42</v>
      </c>
      <c r="BC129" s="24">
        <v>442566800</v>
      </c>
      <c r="BD129" s="24">
        <v>3283082795.7399998</v>
      </c>
      <c r="BE129" s="24">
        <v>2786312238.7399998</v>
      </c>
      <c r="BF129" s="60"/>
      <c r="BG129" s="60"/>
      <c r="BH129" s="60"/>
      <c r="BI129" s="60"/>
    </row>
    <row r="130" spans="1:61">
      <c r="A130" s="63"/>
      <c r="B130" s="174">
        <v>128</v>
      </c>
      <c r="D130" s="6">
        <v>5256976</v>
      </c>
      <c r="E130" s="6">
        <v>47551</v>
      </c>
      <c r="F130" s="6">
        <v>5943</v>
      </c>
      <c r="G130" s="6">
        <v>161749</v>
      </c>
      <c r="H130" s="6">
        <v>337024</v>
      </c>
      <c r="I130" s="6">
        <v>100483</v>
      </c>
      <c r="J130" s="6">
        <v>28010</v>
      </c>
      <c r="K130" s="6">
        <v>5772</v>
      </c>
      <c r="L130" s="6">
        <v>7643</v>
      </c>
      <c r="M130" s="6">
        <v>57724</v>
      </c>
      <c r="N130" s="6">
        <v>696474</v>
      </c>
      <c r="O130" s="6">
        <v>248285</v>
      </c>
      <c r="P130" s="6">
        <v>446400</v>
      </c>
      <c r="Q130" s="6">
        <v>59417</v>
      </c>
      <c r="R130" s="6">
        <v>103806</v>
      </c>
      <c r="S130" s="6">
        <v>120561</v>
      </c>
      <c r="T130" s="6">
        <v>110318</v>
      </c>
      <c r="U130" s="6">
        <v>14643</v>
      </c>
      <c r="V130" s="6">
        <v>160661</v>
      </c>
      <c r="W130" s="6">
        <v>69436</v>
      </c>
      <c r="X130" s="6">
        <v>105622</v>
      </c>
      <c r="Y130" s="6">
        <v>15198</v>
      </c>
      <c r="Z130" s="6">
        <v>5107</v>
      </c>
      <c r="AA130" s="6">
        <v>29094</v>
      </c>
      <c r="AB130" s="6">
        <v>6832143</v>
      </c>
      <c r="AC130" s="6">
        <v>1438526</v>
      </c>
      <c r="AD130" s="6">
        <v>64660</v>
      </c>
      <c r="AE130" s="6">
        <v>120953</v>
      </c>
      <c r="AF130" s="6">
        <v>41419</v>
      </c>
      <c r="AG130" s="6">
        <v>51429</v>
      </c>
      <c r="AH130" s="6">
        <v>656632</v>
      </c>
      <c r="AI130" s="6">
        <v>186235</v>
      </c>
      <c r="AJ130" s="6">
        <v>178021</v>
      </c>
      <c r="AK130" s="6">
        <v>251889</v>
      </c>
      <c r="AL130" s="6">
        <v>51656</v>
      </c>
      <c r="AM130" s="6">
        <v>108835</v>
      </c>
      <c r="AN130" s="6">
        <v>22059</v>
      </c>
      <c r="AO130" s="6">
        <v>375072</v>
      </c>
      <c r="AP130" s="6">
        <v>49960</v>
      </c>
      <c r="AQ130" s="6">
        <v>236259</v>
      </c>
      <c r="AR130" s="6">
        <v>40784</v>
      </c>
      <c r="AS130" s="6">
        <v>114408</v>
      </c>
      <c r="AT130" s="6">
        <v>15075</v>
      </c>
      <c r="AU130" s="6">
        <v>20078</v>
      </c>
      <c r="AV130" s="6">
        <v>21249</v>
      </c>
      <c r="AW130" s="6">
        <v>166084</v>
      </c>
      <c r="AX130" s="6">
        <v>37350</v>
      </c>
      <c r="AY130" s="6">
        <v>4352110</v>
      </c>
      <c r="AZ130" s="6">
        <v>34057</v>
      </c>
      <c r="BA130" s="6">
        <v>80265</v>
      </c>
      <c r="BB130" s="6">
        <v>19206</v>
      </c>
      <c r="BC130" s="6">
        <v>78799</v>
      </c>
      <c r="BD130" s="6">
        <v>650546</v>
      </c>
      <c r="BE130" s="6">
        <v>534195</v>
      </c>
      <c r="BF130" s="60"/>
      <c r="BG130" s="60"/>
      <c r="BH130" s="60"/>
      <c r="BI130" s="60"/>
    </row>
    <row r="131" spans="1:61">
      <c r="A131" s="63"/>
      <c r="B131" s="174">
        <v>129</v>
      </c>
      <c r="D131" s="6">
        <v>6110911.2599999998</v>
      </c>
      <c r="E131" s="6">
        <v>50393</v>
      </c>
      <c r="F131" s="6">
        <v>8722</v>
      </c>
      <c r="G131" s="6">
        <v>219364</v>
      </c>
      <c r="H131" s="6">
        <v>379690</v>
      </c>
      <c r="I131" s="6">
        <v>116948</v>
      </c>
      <c r="J131" s="6">
        <v>39945</v>
      </c>
      <c r="K131" s="6">
        <v>8879</v>
      </c>
      <c r="L131" s="6">
        <v>7643</v>
      </c>
      <c r="M131" s="6">
        <v>65612</v>
      </c>
      <c r="N131" s="6">
        <v>750598</v>
      </c>
      <c r="O131" s="6">
        <v>314474</v>
      </c>
      <c r="P131" s="6">
        <v>656700</v>
      </c>
      <c r="Q131" s="6">
        <v>70523</v>
      </c>
      <c r="R131" s="6">
        <v>136289</v>
      </c>
      <c r="S131" s="6">
        <v>122714</v>
      </c>
      <c r="T131" s="6">
        <v>116734</v>
      </c>
      <c r="U131" s="6">
        <v>18859</v>
      </c>
      <c r="V131" s="6">
        <v>206940</v>
      </c>
      <c r="W131" s="6">
        <v>69436</v>
      </c>
      <c r="X131" s="6">
        <v>214152</v>
      </c>
      <c r="Y131" s="6">
        <v>22617</v>
      </c>
      <c r="Z131" s="6">
        <v>7653</v>
      </c>
      <c r="AA131" s="6">
        <v>40003</v>
      </c>
      <c r="AB131" s="6">
        <v>6832143</v>
      </c>
      <c r="AC131" s="6">
        <v>1518168</v>
      </c>
      <c r="AD131" s="6">
        <v>66861</v>
      </c>
      <c r="AE131" s="6">
        <v>147462</v>
      </c>
      <c r="AF131" s="6">
        <v>50701</v>
      </c>
      <c r="AG131" s="6">
        <v>69984</v>
      </c>
      <c r="AH131" s="6">
        <v>719375</v>
      </c>
      <c r="AI131" s="6">
        <v>194762</v>
      </c>
      <c r="AJ131" s="6">
        <v>204588</v>
      </c>
      <c r="AK131" s="6">
        <v>269269</v>
      </c>
      <c r="AL131" s="6">
        <v>52067</v>
      </c>
      <c r="AM131" s="6">
        <v>138403</v>
      </c>
      <c r="AN131" s="6">
        <v>26895</v>
      </c>
      <c r="AO131" s="6">
        <v>380100</v>
      </c>
      <c r="AP131" s="6">
        <v>53650</v>
      </c>
      <c r="AQ131" s="6">
        <v>244040</v>
      </c>
      <c r="AR131" s="6">
        <v>47940</v>
      </c>
      <c r="AS131" s="6">
        <v>156336</v>
      </c>
      <c r="AT131" s="6">
        <v>19991</v>
      </c>
      <c r="AU131" s="6">
        <v>39622</v>
      </c>
      <c r="AV131" s="6">
        <v>22753</v>
      </c>
      <c r="AW131" s="6">
        <v>221752</v>
      </c>
      <c r="AX131" s="6">
        <v>48436</v>
      </c>
      <c r="AY131" s="6">
        <v>5018278</v>
      </c>
      <c r="AZ131" s="6">
        <v>37410</v>
      </c>
      <c r="BA131" s="6">
        <v>104372</v>
      </c>
      <c r="BB131" s="6">
        <v>19206</v>
      </c>
      <c r="BC131" s="6">
        <v>94390</v>
      </c>
      <c r="BD131" s="6">
        <v>681698</v>
      </c>
      <c r="BE131" s="6">
        <v>580026</v>
      </c>
      <c r="BF131" s="60"/>
      <c r="BG131" s="60"/>
      <c r="BH131" s="60"/>
      <c r="BI131" s="60"/>
    </row>
    <row r="132" spans="1:61">
      <c r="B132" s="174">
        <v>130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 s="60"/>
      <c r="BG132" s="60"/>
      <c r="BH132" s="60"/>
      <c r="BI132" s="60"/>
    </row>
    <row r="133" spans="1:61">
      <c r="B133" s="174">
        <v>131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 s="60"/>
      <c r="BG133" s="60"/>
      <c r="BH133" s="60"/>
      <c r="BI133" s="60"/>
    </row>
    <row r="134" spans="1:61">
      <c r="A134" s="166"/>
      <c r="B134" s="174">
        <v>132</v>
      </c>
      <c r="D134" s="183">
        <v>4.1405222738299101E-2</v>
      </c>
      <c r="E134" s="183">
        <v>4.1405222738299059E-2</v>
      </c>
      <c r="F134" s="183">
        <v>4.1405222738299059E-2</v>
      </c>
      <c r="G134" s="183">
        <v>4.1405222738299059E-2</v>
      </c>
      <c r="H134" s="183">
        <v>4.1405222738299059E-2</v>
      </c>
      <c r="I134" s="183">
        <v>4.1405222738299059E-2</v>
      </c>
      <c r="J134" s="183">
        <v>4.1405222738299059E-2</v>
      </c>
      <c r="K134" s="183">
        <v>4.1405222738299059E-2</v>
      </c>
      <c r="L134" s="183">
        <v>4.1405222738299059E-2</v>
      </c>
      <c r="M134" s="183">
        <v>4.1405222738299059E-2</v>
      </c>
      <c r="N134" s="183">
        <v>4.1405222738299059E-2</v>
      </c>
      <c r="O134" s="183">
        <v>4.1405222738299059E-2</v>
      </c>
      <c r="P134" s="183">
        <v>4.1405222738299059E-2</v>
      </c>
      <c r="Q134" s="183">
        <v>4.1405222738299059E-2</v>
      </c>
      <c r="R134" s="183">
        <v>4.1405222738299059E-2</v>
      </c>
      <c r="S134" s="183">
        <v>4.1405222738299059E-2</v>
      </c>
      <c r="T134" s="183">
        <v>4.1405222738299059E-2</v>
      </c>
      <c r="U134" s="183">
        <v>4.1405222738299059E-2</v>
      </c>
      <c r="V134" s="183">
        <v>4.1405222738299059E-2</v>
      </c>
      <c r="W134" s="183">
        <v>4.1405222738299059E-2</v>
      </c>
      <c r="X134" s="183">
        <v>4.1405222738299059E-2</v>
      </c>
      <c r="Y134" s="183">
        <v>4.1405222738299059E-2</v>
      </c>
      <c r="Z134" s="183">
        <v>4.1405222738299059E-2</v>
      </c>
      <c r="AA134" s="183">
        <v>4.1405222738299059E-2</v>
      </c>
      <c r="AB134" s="183">
        <v>4.1405222738299059E-2</v>
      </c>
      <c r="AC134" s="183">
        <v>4.1405222738299059E-2</v>
      </c>
      <c r="AD134" s="183">
        <v>4.1405222738299059E-2</v>
      </c>
      <c r="AE134" s="183">
        <v>4.1405222738299059E-2</v>
      </c>
      <c r="AF134" s="183">
        <v>4.1405222738299059E-2</v>
      </c>
      <c r="AG134" s="183">
        <v>4.1405222738299059E-2</v>
      </c>
      <c r="AH134" s="183">
        <v>4.1405222738299059E-2</v>
      </c>
      <c r="AI134" s="183">
        <v>4.1405222738299059E-2</v>
      </c>
      <c r="AJ134" s="183">
        <v>4.1405222738299059E-2</v>
      </c>
      <c r="AK134" s="183">
        <v>4.1405222738299059E-2</v>
      </c>
      <c r="AL134" s="183">
        <v>4.1405222738299059E-2</v>
      </c>
      <c r="AM134" s="183">
        <v>4.1405222738299059E-2</v>
      </c>
      <c r="AN134" s="183">
        <v>4.1405222738299059E-2</v>
      </c>
      <c r="AO134" s="183">
        <v>4.1405222738299059E-2</v>
      </c>
      <c r="AP134" s="183">
        <v>4.1405222738299059E-2</v>
      </c>
      <c r="AQ134" s="183">
        <v>4.1405222738299059E-2</v>
      </c>
      <c r="AR134" s="183">
        <v>4.1405222738299059E-2</v>
      </c>
      <c r="AS134" s="183">
        <v>4.1405222738299059E-2</v>
      </c>
      <c r="AT134" s="183">
        <v>4.1405222738299059E-2</v>
      </c>
      <c r="AU134" s="183">
        <v>4.1405222738299059E-2</v>
      </c>
      <c r="AV134" s="183">
        <v>4.1405222738299059E-2</v>
      </c>
      <c r="AW134" s="183">
        <v>4.1405222738299059E-2</v>
      </c>
      <c r="AX134" s="183">
        <v>4.1405222738299059E-2</v>
      </c>
      <c r="AY134" s="183">
        <v>4.1405222738299059E-2</v>
      </c>
      <c r="AZ134" s="183">
        <v>4.1405222738299059E-2</v>
      </c>
      <c r="BA134" s="183">
        <v>4.1405222738299059E-2</v>
      </c>
      <c r="BB134" s="183">
        <v>4.1405222738299059E-2</v>
      </c>
      <c r="BC134" s="183">
        <v>4.1405222738299059E-2</v>
      </c>
      <c r="BD134" s="183">
        <v>4.1405222738299059E-2</v>
      </c>
      <c r="BE134" s="183">
        <v>4.1405222738299059E-2</v>
      </c>
      <c r="BF134" s="60"/>
      <c r="BG134" s="60"/>
      <c r="BH134" s="60"/>
      <c r="BI134" s="60"/>
    </row>
    <row r="135" spans="1:61">
      <c r="A135" s="166"/>
      <c r="B135" s="174">
        <v>133</v>
      </c>
      <c r="D135" s="183">
        <v>3.3329106197923807E-2</v>
      </c>
      <c r="E135" s="183">
        <v>3.3329106197923807E-2</v>
      </c>
      <c r="F135" s="183">
        <v>3.3329106197923807E-2</v>
      </c>
      <c r="G135" s="183">
        <v>3.3329106197923807E-2</v>
      </c>
      <c r="H135" s="183">
        <v>3.3329106197923807E-2</v>
      </c>
      <c r="I135" s="183">
        <v>3.3329106197923807E-2</v>
      </c>
      <c r="J135" s="183">
        <v>3.3329106197923807E-2</v>
      </c>
      <c r="K135" s="183">
        <v>3.3329106197923807E-2</v>
      </c>
      <c r="L135" s="183">
        <v>3.3329106197923807E-2</v>
      </c>
      <c r="M135" s="183">
        <v>3.3329106197923807E-2</v>
      </c>
      <c r="N135" s="183">
        <v>3.3329106197923807E-2</v>
      </c>
      <c r="O135" s="183">
        <v>3.3329106197923807E-2</v>
      </c>
      <c r="P135" s="183">
        <v>3.3329106197923807E-2</v>
      </c>
      <c r="Q135" s="183">
        <v>3.3329106197923807E-2</v>
      </c>
      <c r="R135" s="183">
        <v>3.3329106197923807E-2</v>
      </c>
      <c r="S135" s="183">
        <v>3.3329106197923807E-2</v>
      </c>
      <c r="T135" s="183">
        <v>3.3329106197923807E-2</v>
      </c>
      <c r="U135" s="183">
        <v>3.3329106197923807E-2</v>
      </c>
      <c r="V135" s="183">
        <v>3.3329106197923807E-2</v>
      </c>
      <c r="W135" s="183">
        <v>3.3329106197923807E-2</v>
      </c>
      <c r="X135" s="183">
        <v>3.3329106197923807E-2</v>
      </c>
      <c r="Y135" s="183">
        <v>3.3329106197923807E-2</v>
      </c>
      <c r="Z135" s="183">
        <v>3.3329106197923807E-2</v>
      </c>
      <c r="AA135" s="183">
        <v>3.3329106197923807E-2</v>
      </c>
      <c r="AB135" s="183">
        <v>3.3329106197923807E-2</v>
      </c>
      <c r="AC135" s="183">
        <v>3.3329106197923807E-2</v>
      </c>
      <c r="AD135" s="183">
        <v>3.3329106197923807E-2</v>
      </c>
      <c r="AE135" s="183">
        <v>3.3329106197923807E-2</v>
      </c>
      <c r="AF135" s="183">
        <v>3.3329106197923807E-2</v>
      </c>
      <c r="AG135" s="183">
        <v>3.3329106197923807E-2</v>
      </c>
      <c r="AH135" s="183">
        <v>3.3329106197923807E-2</v>
      </c>
      <c r="AI135" s="183">
        <v>3.3329106197923807E-2</v>
      </c>
      <c r="AJ135" s="183">
        <v>3.3329106197923807E-2</v>
      </c>
      <c r="AK135" s="183">
        <v>3.3329106197923807E-2</v>
      </c>
      <c r="AL135" s="183">
        <v>3.3329106197923807E-2</v>
      </c>
      <c r="AM135" s="183">
        <v>3.3329106197923807E-2</v>
      </c>
      <c r="AN135" s="183">
        <v>3.3329106197923807E-2</v>
      </c>
      <c r="AO135" s="183">
        <v>3.3329106197923807E-2</v>
      </c>
      <c r="AP135" s="183">
        <v>3.3329106197923807E-2</v>
      </c>
      <c r="AQ135" s="183">
        <v>3.3329106197923807E-2</v>
      </c>
      <c r="AR135" s="183">
        <v>3.3329106197923807E-2</v>
      </c>
      <c r="AS135" s="183">
        <v>3.3329106197923807E-2</v>
      </c>
      <c r="AT135" s="183">
        <v>3.3329106197923807E-2</v>
      </c>
      <c r="AU135" s="183">
        <v>3.3329106197923807E-2</v>
      </c>
      <c r="AV135" s="183">
        <v>3.3329106197923807E-2</v>
      </c>
      <c r="AW135" s="183">
        <v>3.3329106197923807E-2</v>
      </c>
      <c r="AX135" s="183">
        <v>3.3329106197923807E-2</v>
      </c>
      <c r="AY135" s="183">
        <v>3.3329106197923807E-2</v>
      </c>
      <c r="AZ135" s="183">
        <v>3.3329106197923807E-2</v>
      </c>
      <c r="BA135" s="183">
        <v>3.3329106197923807E-2</v>
      </c>
      <c r="BB135" s="183">
        <v>3.3329106197923807E-2</v>
      </c>
      <c r="BC135" s="183">
        <v>3.3329106197923807E-2</v>
      </c>
      <c r="BD135" s="183">
        <v>3.3329106197923807E-2</v>
      </c>
      <c r="BE135" s="183">
        <v>3.3329106197923807E-2</v>
      </c>
      <c r="BF135" s="60"/>
      <c r="BG135" s="60"/>
      <c r="BH135" s="60"/>
      <c r="BI135" s="60"/>
    </row>
    <row r="136" spans="1:61">
      <c r="A136" s="146"/>
      <c r="B136" s="174">
        <v>134</v>
      </c>
      <c r="D136" s="25">
        <v>3.5751941160036382E-2</v>
      </c>
      <c r="E136" s="25">
        <v>3.5751941160036382E-2</v>
      </c>
      <c r="F136" s="25">
        <v>3.5751941160036382E-2</v>
      </c>
      <c r="G136" s="25">
        <v>3.5751941160036382E-2</v>
      </c>
      <c r="H136" s="25">
        <v>3.5751941160036382E-2</v>
      </c>
      <c r="I136" s="25">
        <v>3.5751941160036382E-2</v>
      </c>
      <c r="J136" s="25">
        <v>3.5751941160036382E-2</v>
      </c>
      <c r="K136" s="25">
        <v>3.5751941160036382E-2</v>
      </c>
      <c r="L136" s="25">
        <v>3.5751941160036382E-2</v>
      </c>
      <c r="M136" s="25">
        <v>3.5751941160036382E-2</v>
      </c>
      <c r="N136" s="25">
        <v>3.5751941160036382E-2</v>
      </c>
      <c r="O136" s="25">
        <v>3.5751941160036382E-2</v>
      </c>
      <c r="P136" s="25">
        <v>3.5751941160036382E-2</v>
      </c>
      <c r="Q136" s="25">
        <v>3.5751941160036382E-2</v>
      </c>
      <c r="R136" s="25">
        <v>3.5751941160036382E-2</v>
      </c>
      <c r="S136" s="25">
        <v>3.5751941160036382E-2</v>
      </c>
      <c r="T136" s="25">
        <v>3.5751941160036382E-2</v>
      </c>
      <c r="U136" s="25">
        <v>3.5751941160036382E-2</v>
      </c>
      <c r="V136" s="25">
        <v>3.5751941160036382E-2</v>
      </c>
      <c r="W136" s="25">
        <v>3.5751941160036382E-2</v>
      </c>
      <c r="X136" s="25">
        <v>3.5751941160036382E-2</v>
      </c>
      <c r="Y136" s="25">
        <v>3.5751941160036382E-2</v>
      </c>
      <c r="Z136" s="25">
        <v>3.5751941160036382E-2</v>
      </c>
      <c r="AA136" s="25">
        <v>3.5751941160036382E-2</v>
      </c>
      <c r="AB136" s="25">
        <v>3.5751941160036382E-2</v>
      </c>
      <c r="AC136" s="25">
        <v>3.5751941160036382E-2</v>
      </c>
      <c r="AD136" s="25">
        <v>3.5751941160036382E-2</v>
      </c>
      <c r="AE136" s="25">
        <v>3.5751941160036382E-2</v>
      </c>
      <c r="AF136" s="25">
        <v>3.5751941160036382E-2</v>
      </c>
      <c r="AG136" s="25">
        <v>3.5751941160036382E-2</v>
      </c>
      <c r="AH136" s="25">
        <v>3.5751941160036382E-2</v>
      </c>
      <c r="AI136" s="25">
        <v>3.5751941160036382E-2</v>
      </c>
      <c r="AJ136" s="25">
        <v>3.5751941160036382E-2</v>
      </c>
      <c r="AK136" s="25">
        <v>3.5751941160036382E-2</v>
      </c>
      <c r="AL136" s="25">
        <v>3.5751941160036382E-2</v>
      </c>
      <c r="AM136" s="25">
        <v>3.5751941160036382E-2</v>
      </c>
      <c r="AN136" s="25">
        <v>3.5751941160036382E-2</v>
      </c>
      <c r="AO136" s="25">
        <v>3.5751941160036382E-2</v>
      </c>
      <c r="AP136" s="25">
        <v>3.5751941160036382E-2</v>
      </c>
      <c r="AQ136" s="25">
        <v>3.5751941160036382E-2</v>
      </c>
      <c r="AR136" s="25">
        <v>3.5751941160036382E-2</v>
      </c>
      <c r="AS136" s="25">
        <v>3.5751941160036382E-2</v>
      </c>
      <c r="AT136" s="25">
        <v>3.5751941160036382E-2</v>
      </c>
      <c r="AU136" s="25">
        <v>3.5751941160036382E-2</v>
      </c>
      <c r="AV136" s="25">
        <v>3.5751941160036382E-2</v>
      </c>
      <c r="AW136" s="25">
        <v>3.5751941160036382E-2</v>
      </c>
      <c r="AX136" s="25">
        <v>3.5751941160036382E-2</v>
      </c>
      <c r="AY136" s="25">
        <v>3.5751941160036382E-2</v>
      </c>
      <c r="AZ136" s="25">
        <v>3.5751941160036382E-2</v>
      </c>
      <c r="BA136" s="25">
        <v>3.5751941160036382E-2</v>
      </c>
      <c r="BB136" s="25">
        <v>3.5751941160036382E-2</v>
      </c>
      <c r="BC136" s="25">
        <v>3.5751941160036382E-2</v>
      </c>
      <c r="BD136" s="25">
        <v>3.5751941160036382E-2</v>
      </c>
      <c r="BE136" s="25">
        <v>3.5751941160036382E-2</v>
      </c>
      <c r="BF136" s="60"/>
      <c r="BG136" s="60"/>
      <c r="BH136" s="60"/>
      <c r="BI136" s="60"/>
    </row>
    <row r="137" spans="1:61">
      <c r="A137" s="164"/>
      <c r="B137" s="174">
        <v>135</v>
      </c>
      <c r="D137" s="15">
        <v>179.18668522499516</v>
      </c>
      <c r="E137" s="15">
        <v>142.11431616146714</v>
      </c>
      <c r="F137" s="15">
        <v>150.87480525091394</v>
      </c>
      <c r="G137" s="15">
        <v>163.35104849991151</v>
      </c>
      <c r="H137" s="15">
        <v>172.13652489185196</v>
      </c>
      <c r="I137" s="15">
        <v>151.10014583784704</v>
      </c>
      <c r="J137" s="15">
        <v>160.9168754236251</v>
      </c>
      <c r="K137" s="15">
        <v>152.85456962719172</v>
      </c>
      <c r="L137" s="15">
        <v>177.80984500725421</v>
      </c>
      <c r="M137" s="15">
        <v>183.4049474915854</v>
      </c>
      <c r="N137" s="15">
        <v>180.04037606657184</v>
      </c>
      <c r="O137" s="15">
        <v>156.06790785353886</v>
      </c>
      <c r="P137" s="15">
        <v>183.4049474915854</v>
      </c>
      <c r="Q137" s="15">
        <v>145.76887817905907</v>
      </c>
      <c r="R137" s="15">
        <v>157.01020185533594</v>
      </c>
      <c r="S137" s="15">
        <v>183.4049474915854</v>
      </c>
      <c r="T137" s="15">
        <v>153.38454595307815</v>
      </c>
      <c r="U137" s="15">
        <v>150.87480525091394</v>
      </c>
      <c r="V137" s="15">
        <v>152.85456962719172</v>
      </c>
      <c r="W137" s="15">
        <v>172.13652489185196</v>
      </c>
      <c r="X137" s="15">
        <v>175.66160505842271</v>
      </c>
      <c r="Y137" s="15">
        <v>152.85456962719172</v>
      </c>
      <c r="Z137" s="15">
        <v>139.35579327106967</v>
      </c>
      <c r="AA137" s="15">
        <v>139.35579327106967</v>
      </c>
      <c r="AB137" s="15">
        <v>169.58747391485505</v>
      </c>
      <c r="AC137" s="15">
        <v>177.80984500725421</v>
      </c>
      <c r="AD137" s="15">
        <v>168.11606278332857</v>
      </c>
      <c r="AE137" s="15">
        <v>145.66217372203593</v>
      </c>
      <c r="AF137" s="15">
        <v>153.92788337274288</v>
      </c>
      <c r="AG137" s="15">
        <v>155.31378975024552</v>
      </c>
      <c r="AH137" s="15">
        <v>157.01020185533594</v>
      </c>
      <c r="AI137" s="15">
        <v>172.13652489185196</v>
      </c>
      <c r="AJ137" s="15">
        <v>173.65137400416219</v>
      </c>
      <c r="AK137" s="15">
        <v>151.10014583784704</v>
      </c>
      <c r="AL137" s="15">
        <v>151.10014583784704</v>
      </c>
      <c r="AM137" s="15">
        <v>142.51151671716252</v>
      </c>
      <c r="AN137" s="15">
        <v>158.52744668556986</v>
      </c>
      <c r="AO137" s="15">
        <v>175.66160505842271</v>
      </c>
      <c r="AP137" s="15">
        <v>173.65137400416219</v>
      </c>
      <c r="AQ137" s="15">
        <v>179.18668522499516</v>
      </c>
      <c r="AR137" s="15">
        <v>131.14978148452332</v>
      </c>
      <c r="AS137" s="15">
        <v>142.11431616146714</v>
      </c>
      <c r="AT137" s="15">
        <v>131.14978148452332</v>
      </c>
      <c r="AU137" s="15">
        <v>151.64346593207466</v>
      </c>
      <c r="AV137" s="15">
        <v>150.87480525091394</v>
      </c>
      <c r="AW137" s="15">
        <v>150.87480525091394</v>
      </c>
      <c r="AX137" s="15">
        <v>161.71107921614202</v>
      </c>
      <c r="AY137" s="15">
        <v>179.18668522499516</v>
      </c>
      <c r="AZ137" s="15">
        <v>168.11606278332857</v>
      </c>
      <c r="BA137" s="15">
        <v>151.10014583784704</v>
      </c>
      <c r="BB137" s="15">
        <v>152.64519948844227</v>
      </c>
      <c r="BC137" s="15">
        <v>138.07208974753485</v>
      </c>
      <c r="BD137" s="15">
        <v>145.66217372203593</v>
      </c>
      <c r="BE137" s="15">
        <v>167.21830922934981</v>
      </c>
      <c r="BF137" s="60"/>
      <c r="BG137" s="60"/>
      <c r="BH137" s="60"/>
      <c r="BI137" s="60"/>
    </row>
    <row r="138" spans="1:61">
      <c r="A138" s="164"/>
      <c r="B138" s="174">
        <v>136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60"/>
      <c r="BG138" s="60"/>
      <c r="BH138" s="60"/>
      <c r="BI138" s="60"/>
    </row>
    <row r="139" spans="1:61">
      <c r="A139" s="164"/>
      <c r="B139" s="174">
        <v>137</v>
      </c>
      <c r="D139" s="15">
        <v>22.295162686498919</v>
      </c>
      <c r="E139" s="15">
        <v>22.295162686498919</v>
      </c>
      <c r="F139" s="15">
        <v>22.295162686498919</v>
      </c>
      <c r="G139" s="15">
        <v>22.295162686498919</v>
      </c>
      <c r="H139" s="15">
        <v>22.295162686498919</v>
      </c>
      <c r="I139" s="15">
        <v>22.295162686498919</v>
      </c>
      <c r="J139" s="15">
        <v>22.295162686498919</v>
      </c>
      <c r="K139" s="15">
        <v>22.295162686498919</v>
      </c>
      <c r="L139" s="15">
        <v>22.295162686498919</v>
      </c>
      <c r="M139" s="15">
        <v>22.295162686498919</v>
      </c>
      <c r="N139" s="15">
        <v>22.295162686498919</v>
      </c>
      <c r="O139" s="15">
        <v>22.295162686498919</v>
      </c>
      <c r="P139" s="15">
        <v>22.295162686498919</v>
      </c>
      <c r="Q139" s="15">
        <v>22.295162686498919</v>
      </c>
      <c r="R139" s="15">
        <v>22.295162686498919</v>
      </c>
      <c r="S139" s="15">
        <v>22.295162686498919</v>
      </c>
      <c r="T139" s="15">
        <v>22.295162686498919</v>
      </c>
      <c r="U139" s="15">
        <v>22.295162686498919</v>
      </c>
      <c r="V139" s="15">
        <v>22.295162686498919</v>
      </c>
      <c r="W139" s="15">
        <v>22.295162686498919</v>
      </c>
      <c r="X139" s="15">
        <v>22.295162686498919</v>
      </c>
      <c r="Y139" s="15">
        <v>22.295162686498919</v>
      </c>
      <c r="Z139" s="15">
        <v>22.295162686498919</v>
      </c>
      <c r="AA139" s="15">
        <v>22.295162686498919</v>
      </c>
      <c r="AB139" s="15">
        <v>22.295162686498919</v>
      </c>
      <c r="AC139" s="15">
        <v>22.295162686498919</v>
      </c>
      <c r="AD139" s="15">
        <v>22.295162686498919</v>
      </c>
      <c r="AE139" s="15">
        <v>22.295162686498919</v>
      </c>
      <c r="AF139" s="15">
        <v>22.295162686498919</v>
      </c>
      <c r="AG139" s="15">
        <v>22.295162686498919</v>
      </c>
      <c r="AH139" s="15">
        <v>22.295162686498919</v>
      </c>
      <c r="AI139" s="15">
        <v>22.295162686498919</v>
      </c>
      <c r="AJ139" s="15">
        <v>22.295162686498919</v>
      </c>
      <c r="AK139" s="15">
        <v>22.295162686498919</v>
      </c>
      <c r="AL139" s="15">
        <v>22.295162686498919</v>
      </c>
      <c r="AM139" s="15">
        <v>22.295162686498919</v>
      </c>
      <c r="AN139" s="15">
        <v>22.295162686498919</v>
      </c>
      <c r="AO139" s="15">
        <v>22.295162686498919</v>
      </c>
      <c r="AP139" s="15">
        <v>22.295162686498919</v>
      </c>
      <c r="AQ139" s="15">
        <v>22.295162686498919</v>
      </c>
      <c r="AR139" s="15">
        <v>22.295162686498919</v>
      </c>
      <c r="AS139" s="15">
        <v>22.295162686498919</v>
      </c>
      <c r="AT139" s="15">
        <v>22.295162686498919</v>
      </c>
      <c r="AU139" s="15">
        <v>22.295162686498919</v>
      </c>
      <c r="AV139" s="15">
        <v>22.295162686498919</v>
      </c>
      <c r="AW139" s="15">
        <v>22.295162686498919</v>
      </c>
      <c r="AX139" s="15">
        <v>22.295162686498919</v>
      </c>
      <c r="AY139" s="15">
        <v>22.295162686498919</v>
      </c>
      <c r="AZ139" s="15">
        <v>22.295162686498919</v>
      </c>
      <c r="BA139" s="15">
        <v>22.295162686498919</v>
      </c>
      <c r="BB139" s="15">
        <v>22.295162686498919</v>
      </c>
      <c r="BC139" s="15">
        <v>22.295162686498919</v>
      </c>
      <c r="BD139" s="15">
        <v>22.295162686498919</v>
      </c>
      <c r="BE139" s="15">
        <v>22.295162686498919</v>
      </c>
      <c r="BF139" s="60"/>
      <c r="BG139" s="60"/>
      <c r="BH139" s="60"/>
      <c r="BI139" s="60"/>
    </row>
    <row r="140" spans="1:61">
      <c r="B140" s="174">
        <v>138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 s="60"/>
      <c r="BG140" s="60"/>
      <c r="BH140" s="60"/>
      <c r="BI140" s="60"/>
    </row>
    <row r="141" spans="1:61">
      <c r="B141" s="174">
        <v>139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 s="60"/>
      <c r="BG141" s="60"/>
      <c r="BH141" s="60"/>
      <c r="BI141" s="60"/>
    </row>
    <row r="142" spans="1:61">
      <c r="A142" s="164"/>
      <c r="B142" s="174">
        <v>140</v>
      </c>
      <c r="D142" s="22">
        <v>51073</v>
      </c>
      <c r="E142" s="22">
        <v>2112</v>
      </c>
      <c r="F142" s="22">
        <v>92</v>
      </c>
      <c r="G142" s="22">
        <v>1223</v>
      </c>
      <c r="H142" s="22">
        <v>1516</v>
      </c>
      <c r="I142" s="22">
        <v>1623</v>
      </c>
      <c r="J142" s="22">
        <v>160</v>
      </c>
      <c r="K142" s="22">
        <v>54</v>
      </c>
      <c r="L142" s="22">
        <v>39</v>
      </c>
      <c r="M142" s="22">
        <v>174</v>
      </c>
      <c r="N142" s="22">
        <v>4013</v>
      </c>
      <c r="O142" s="22">
        <v>3266</v>
      </c>
      <c r="P142" s="22">
        <v>4724</v>
      </c>
      <c r="Q142" s="22">
        <v>391</v>
      </c>
      <c r="R142" s="22">
        <v>451</v>
      </c>
      <c r="S142" s="22">
        <v>1691</v>
      </c>
      <c r="T142" s="22">
        <v>291</v>
      </c>
      <c r="U142" s="22">
        <v>83</v>
      </c>
      <c r="V142" s="22">
        <v>2554</v>
      </c>
      <c r="W142" s="22">
        <v>699</v>
      </c>
      <c r="X142" s="22">
        <v>1700</v>
      </c>
      <c r="Y142" s="22">
        <v>97</v>
      </c>
      <c r="Z142" s="22">
        <v>21</v>
      </c>
      <c r="AA142" s="22">
        <v>73</v>
      </c>
      <c r="AB142" s="22">
        <v>124948</v>
      </c>
      <c r="AC142" s="22">
        <v>6282</v>
      </c>
      <c r="AD142" s="22">
        <v>1792</v>
      </c>
      <c r="AE142" s="22">
        <v>689</v>
      </c>
      <c r="AF142" s="22">
        <v>244</v>
      </c>
      <c r="AG142" s="22">
        <v>385</v>
      </c>
      <c r="AH142" s="22">
        <v>3110</v>
      </c>
      <c r="AI142" s="22">
        <v>2869</v>
      </c>
      <c r="AJ142" s="22">
        <v>1030</v>
      </c>
      <c r="AK142" s="22">
        <v>4600</v>
      </c>
      <c r="AL142" s="22">
        <v>324</v>
      </c>
      <c r="AM142" s="22">
        <v>678</v>
      </c>
      <c r="AN142" s="22">
        <v>370</v>
      </c>
      <c r="AO142" s="22">
        <v>2044</v>
      </c>
      <c r="AP142" s="22">
        <v>220</v>
      </c>
      <c r="AQ142" s="22">
        <v>2429</v>
      </c>
      <c r="AR142" s="22">
        <v>510</v>
      </c>
      <c r="AS142" s="22">
        <v>740</v>
      </c>
      <c r="AT142" s="22">
        <v>81</v>
      </c>
      <c r="AU142" s="22">
        <v>115</v>
      </c>
      <c r="AV142" s="22">
        <v>714</v>
      </c>
      <c r="AW142" s="22">
        <v>1274</v>
      </c>
      <c r="AX142" s="22">
        <v>146</v>
      </c>
      <c r="AY142" s="22">
        <v>29293</v>
      </c>
      <c r="AZ142" s="22">
        <v>305</v>
      </c>
      <c r="BA142" s="22">
        <v>495</v>
      </c>
      <c r="BB142" s="22">
        <v>234</v>
      </c>
      <c r="BC142" s="22">
        <v>604</v>
      </c>
      <c r="BD142" s="22">
        <v>3688</v>
      </c>
      <c r="BE142" s="22">
        <v>2099</v>
      </c>
      <c r="BF142" s="60"/>
      <c r="BG142" s="60"/>
      <c r="BH142" s="60"/>
      <c r="BI142" s="60"/>
    </row>
    <row r="143" spans="1:61">
      <c r="A143" s="60"/>
      <c r="B143" s="174">
        <v>141</v>
      </c>
      <c r="D143" s="22">
        <v>25747.976190476191</v>
      </c>
      <c r="E143" s="22">
        <v>1903.4190476190477</v>
      </c>
      <c r="F143" s="22">
        <v>92.071428571428569</v>
      </c>
      <c r="G143" s="22">
        <v>833.75238095238092</v>
      </c>
      <c r="H143" s="22">
        <v>1530.0428571428572</v>
      </c>
      <c r="I143" s="22">
        <v>1094.6571428571426</v>
      </c>
      <c r="J143" s="22">
        <v>149.9047619047619</v>
      </c>
      <c r="K143" s="22">
        <v>32.5</v>
      </c>
      <c r="L143" s="22">
        <v>31.1</v>
      </c>
      <c r="M143" s="22">
        <v>152.30952380952382</v>
      </c>
      <c r="N143" s="22">
        <v>3380.6666666666665</v>
      </c>
      <c r="O143" s="22">
        <v>1553.0761904761905</v>
      </c>
      <c r="P143" s="22">
        <v>2173.7619047619046</v>
      </c>
      <c r="Q143" s="22">
        <v>342.71428571428572</v>
      </c>
      <c r="R143" s="22">
        <v>401.04285714285714</v>
      </c>
      <c r="S143" s="22">
        <v>677.25238095238092</v>
      </c>
      <c r="T143" s="22">
        <v>269.65238095238084</v>
      </c>
      <c r="U143" s="22">
        <v>80.561904761904742</v>
      </c>
      <c r="V143" s="22">
        <v>1023.9904761904761</v>
      </c>
      <c r="W143" s="22">
        <v>361.57142857142856</v>
      </c>
      <c r="X143" s="22">
        <v>1458.1999999999998</v>
      </c>
      <c r="Y143" s="22">
        <v>75.86666666666666</v>
      </c>
      <c r="Z143" s="22">
        <v>21.142857142857142</v>
      </c>
      <c r="AA143" s="22">
        <v>67.547619047619051</v>
      </c>
      <c r="AB143" s="22">
        <v>123519.84285714284</v>
      </c>
      <c r="AC143" s="22">
        <v>5532.0952380952385</v>
      </c>
      <c r="AD143" s="22">
        <v>865.80952380952385</v>
      </c>
      <c r="AE143" s="22">
        <v>366.13333333333338</v>
      </c>
      <c r="AF143" s="22">
        <v>153.28571428571428</v>
      </c>
      <c r="AG143" s="22">
        <v>481.8095238095238</v>
      </c>
      <c r="AH143" s="22">
        <v>2801.1904761904761</v>
      </c>
      <c r="AI143" s="22">
        <v>1551.8333333333333</v>
      </c>
      <c r="AJ143" s="22">
        <v>1060.8571428571429</v>
      </c>
      <c r="AK143" s="22">
        <v>2383.7142857142858</v>
      </c>
      <c r="AL143" s="22">
        <v>336.79047619047611</v>
      </c>
      <c r="AM143" s="22">
        <v>716.02857142857135</v>
      </c>
      <c r="AN143" s="22">
        <v>370</v>
      </c>
      <c r="AO143" s="22">
        <v>1636.4285714285713</v>
      </c>
      <c r="AP143" s="22">
        <v>194.68095238095239</v>
      </c>
      <c r="AQ143" s="22">
        <v>1173.3809523809523</v>
      </c>
      <c r="AR143" s="22">
        <v>253.62857142857143</v>
      </c>
      <c r="AS143" s="22">
        <v>731.85714285714289</v>
      </c>
      <c r="AT143" s="22">
        <v>68.952380952380949</v>
      </c>
      <c r="AU143" s="22">
        <v>98.019047619047626</v>
      </c>
      <c r="AV143" s="22">
        <v>373.78095238095239</v>
      </c>
      <c r="AW143" s="22">
        <v>1249.4047619047617</v>
      </c>
      <c r="AX143" s="22">
        <v>147.86190476190473</v>
      </c>
      <c r="AY143" s="22">
        <v>18409.904761904763</v>
      </c>
      <c r="AZ143" s="22">
        <v>253.64285714285714</v>
      </c>
      <c r="BA143" s="22">
        <v>449.79999999999995</v>
      </c>
      <c r="BB143" s="22">
        <v>116.33333333333333</v>
      </c>
      <c r="BC143" s="22">
        <v>497.05714285714288</v>
      </c>
      <c r="BD143" s="22">
        <v>3409.5571428571429</v>
      </c>
      <c r="BE143" s="22">
        <v>2040.7476190476193</v>
      </c>
      <c r="BF143" s="60"/>
      <c r="BG143" s="60"/>
      <c r="BH143" s="60"/>
      <c r="BI143" s="60"/>
    </row>
    <row r="144" spans="1:61">
      <c r="A144" s="63"/>
      <c r="B144" s="174">
        <v>142</v>
      </c>
      <c r="D144" s="17">
        <v>983572</v>
      </c>
      <c r="E144" s="17">
        <v>11645</v>
      </c>
      <c r="F144" s="17">
        <v>1665</v>
      </c>
      <c r="G144" s="17">
        <v>35982</v>
      </c>
      <c r="H144" s="17">
        <v>66704</v>
      </c>
      <c r="I144" s="17">
        <v>28584</v>
      </c>
      <c r="J144" s="17">
        <v>6710</v>
      </c>
      <c r="K144" s="17">
        <v>1247</v>
      </c>
      <c r="L144" s="17">
        <v>1962</v>
      </c>
      <c r="M144" s="17">
        <v>11483</v>
      </c>
      <c r="N144" s="17">
        <v>157492</v>
      </c>
      <c r="O144" s="17">
        <v>57155</v>
      </c>
      <c r="P144" s="17">
        <v>86018</v>
      </c>
      <c r="Q144" s="17">
        <v>16260</v>
      </c>
      <c r="R144" s="17">
        <v>21885</v>
      </c>
      <c r="S144" s="17">
        <v>28400</v>
      </c>
      <c r="T144" s="17">
        <v>20187</v>
      </c>
      <c r="U144" s="17">
        <v>3697</v>
      </c>
      <c r="V144" s="17">
        <v>47074</v>
      </c>
      <c r="W144" s="17">
        <v>10595</v>
      </c>
      <c r="X144" s="17">
        <v>21499</v>
      </c>
      <c r="Y144" s="17">
        <v>2787</v>
      </c>
      <c r="Z144" s="17">
        <v>1220</v>
      </c>
      <c r="AA144" s="17">
        <v>5517</v>
      </c>
      <c r="AB144" s="17">
        <v>1325641</v>
      </c>
      <c r="AC144" s="17">
        <v>314722</v>
      </c>
      <c r="AD144" s="17">
        <v>15341</v>
      </c>
      <c r="AE144" s="17">
        <v>27098</v>
      </c>
      <c r="AF144" s="17">
        <v>9846</v>
      </c>
      <c r="AG144" s="17">
        <v>13228</v>
      </c>
      <c r="AH144" s="17">
        <v>150917</v>
      </c>
      <c r="AI144" s="17">
        <v>34073</v>
      </c>
      <c r="AJ144" s="17">
        <v>41639</v>
      </c>
      <c r="AK144" s="17">
        <v>51213</v>
      </c>
      <c r="AL144" s="17">
        <v>8676</v>
      </c>
      <c r="AM144" s="17">
        <v>27274</v>
      </c>
      <c r="AN144" s="17">
        <v>6065</v>
      </c>
      <c r="AO144" s="17">
        <v>64793</v>
      </c>
      <c r="AP144" s="17">
        <v>11508</v>
      </c>
      <c r="AQ144" s="17">
        <v>53969</v>
      </c>
      <c r="AR144" s="17">
        <v>10724</v>
      </c>
      <c r="AS144" s="17">
        <v>33367</v>
      </c>
      <c r="AT144" s="17">
        <v>4225</v>
      </c>
      <c r="AU144" s="17">
        <v>5859</v>
      </c>
      <c r="AV144" s="17">
        <v>2767</v>
      </c>
      <c r="AW144" s="17">
        <v>55757</v>
      </c>
      <c r="AX144" s="17">
        <v>6858</v>
      </c>
      <c r="AY144" s="17">
        <v>734576</v>
      </c>
      <c r="AZ144" s="17">
        <v>12816</v>
      </c>
      <c r="BA144" s="17">
        <v>22330</v>
      </c>
      <c r="BB144" s="17">
        <v>3695</v>
      </c>
      <c r="BC144" s="17">
        <v>22725</v>
      </c>
      <c r="BD144" s="17">
        <v>144185</v>
      </c>
      <c r="BE144" s="17">
        <v>100618</v>
      </c>
      <c r="BF144" s="60"/>
      <c r="BG144" s="60"/>
      <c r="BH144" s="60"/>
      <c r="BI144" s="60"/>
    </row>
    <row r="145" spans="1:61">
      <c r="A145" s="40"/>
      <c r="B145" s="174">
        <v>143</v>
      </c>
      <c r="D145" s="19">
        <v>0.10072978897325259</v>
      </c>
      <c r="E145" s="19">
        <v>6.7239158437097463E-2</v>
      </c>
      <c r="F145" s="19">
        <v>-2.8228228228228229E-2</v>
      </c>
      <c r="G145" s="19">
        <v>4.3716302595742315E-2</v>
      </c>
      <c r="H145" s="19">
        <v>3.6984288798272966E-2</v>
      </c>
      <c r="I145" s="19">
        <v>7.423733557234817E-2</v>
      </c>
      <c r="J145" s="19">
        <v>0.11773472429210134</v>
      </c>
      <c r="K145" s="19">
        <v>-1.764234161988773E-2</v>
      </c>
      <c r="L145" s="19">
        <v>0.33435270132517841</v>
      </c>
      <c r="M145" s="19">
        <v>0.10415396673343202</v>
      </c>
      <c r="N145" s="19">
        <v>0.12212048865974144</v>
      </c>
      <c r="O145" s="19">
        <v>0.10074359198670282</v>
      </c>
      <c r="P145" s="19">
        <v>6.3475086609779352E-2</v>
      </c>
      <c r="Q145" s="19">
        <v>0.16845018450184501</v>
      </c>
      <c r="R145" s="19">
        <v>0.12291523874800091</v>
      </c>
      <c r="S145" s="19">
        <v>0.10390845070422536</v>
      </c>
      <c r="T145" s="19">
        <v>0.10704909099915787</v>
      </c>
      <c r="U145" s="19">
        <v>1.5147416824452259E-2</v>
      </c>
      <c r="V145" s="19">
        <v>2.2305306538641288E-2</v>
      </c>
      <c r="W145" s="19">
        <v>0.12675790467201511</v>
      </c>
      <c r="X145" s="19">
        <v>7.2375459323689467E-2</v>
      </c>
      <c r="Y145" s="19">
        <v>-3.9110154287764619E-2</v>
      </c>
      <c r="Z145" s="19">
        <v>4.7540983606557376E-2</v>
      </c>
      <c r="AA145" s="19">
        <v>2.2294725394235999E-2</v>
      </c>
      <c r="AB145" s="19">
        <v>9.9892052222283409E-2</v>
      </c>
      <c r="AC145" s="19">
        <v>0.15763753407769396</v>
      </c>
      <c r="AD145" s="19">
        <v>0.45596766833974317</v>
      </c>
      <c r="AE145" s="19">
        <v>3.9744630600044281E-2</v>
      </c>
      <c r="AF145" s="19">
        <v>0.12543164736949014</v>
      </c>
      <c r="AG145" s="19">
        <v>0.10326579981856668</v>
      </c>
      <c r="AH145" s="19">
        <v>0.10710523002710098</v>
      </c>
      <c r="AI145" s="19">
        <v>0.27036069615237873</v>
      </c>
      <c r="AJ145" s="19">
        <v>9.9786258075362039E-2</v>
      </c>
      <c r="AK145" s="19">
        <v>0.15228555249643644</v>
      </c>
      <c r="AL145" s="19">
        <v>0.1582526509912402</v>
      </c>
      <c r="AM145" s="19">
        <v>1.7049204370462711E-2</v>
      </c>
      <c r="AN145" s="19">
        <v>-1.7147568013190437E-2</v>
      </c>
      <c r="AO145" s="19">
        <v>0.18344574259565077</v>
      </c>
      <c r="AP145" s="19">
        <v>0.12704205769899202</v>
      </c>
      <c r="AQ145" s="19">
        <v>0.15149437640126739</v>
      </c>
      <c r="AR145" s="19">
        <v>9.3994778067885115E-2</v>
      </c>
      <c r="AS145" s="19">
        <v>2.0499295711331553E-2</v>
      </c>
      <c r="AT145" s="19">
        <v>4.0710059171597632E-2</v>
      </c>
      <c r="AU145" s="19">
        <v>5.273937532002048E-2</v>
      </c>
      <c r="AV145" s="19">
        <v>6.4691001084206723E-2</v>
      </c>
      <c r="AW145" s="19">
        <v>2.6812776871065515E-2</v>
      </c>
      <c r="AX145" s="19">
        <v>0.22557596967045787</v>
      </c>
      <c r="AY145" s="19">
        <v>7.9169480081026339E-2</v>
      </c>
      <c r="AZ145" s="19">
        <v>0.20333957553058676</v>
      </c>
      <c r="BA145" s="19">
        <v>0.15329153605015675</v>
      </c>
      <c r="BB145" s="19">
        <v>0.14830852503382949</v>
      </c>
      <c r="BC145" s="19">
        <v>8.6248624862486245E-2</v>
      </c>
      <c r="BD145" s="19">
        <v>0.12372299476367167</v>
      </c>
      <c r="BE145" s="19">
        <v>0.12389433302192451</v>
      </c>
      <c r="BF145" s="60"/>
      <c r="BG145" s="60"/>
      <c r="BH145" s="60"/>
      <c r="BI145" s="60"/>
    </row>
    <row r="146" spans="1:61">
      <c r="B146" s="174">
        <v>144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 s="60"/>
      <c r="BG146" s="60"/>
      <c r="BH146" s="60"/>
      <c r="BI146" s="60"/>
    </row>
    <row r="147" spans="1:61">
      <c r="B147" s="174">
        <v>145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 s="60"/>
      <c r="BG147" s="60"/>
      <c r="BH147" s="60"/>
      <c r="BI147" s="60"/>
    </row>
    <row r="148" spans="1:61">
      <c r="B148" s="174">
        <v>146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 s="60"/>
      <c r="BG148" s="60"/>
      <c r="BH148" s="60"/>
      <c r="BI148" s="60"/>
    </row>
    <row r="149" spans="1:61" outlineLevel="1">
      <c r="B149" s="174">
        <v>147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 s="60"/>
      <c r="BG149" s="60"/>
      <c r="BH149" s="60"/>
      <c r="BI149" s="60"/>
    </row>
    <row r="150" spans="1:61" outlineLevel="1">
      <c r="B150" s="174">
        <v>148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 s="60"/>
      <c r="BG150" s="60"/>
      <c r="BH150" s="60"/>
      <c r="BI150" s="60"/>
    </row>
    <row r="151" spans="1:61" outlineLevel="1">
      <c r="A151" s="167"/>
      <c r="B151" s="174">
        <v>149</v>
      </c>
      <c r="D151" s="21">
        <v>1</v>
      </c>
      <c r="E151" s="21">
        <v>1</v>
      </c>
      <c r="F151" s="21">
        <v>1</v>
      </c>
      <c r="G151" s="21">
        <v>1</v>
      </c>
      <c r="H151" s="21">
        <v>1</v>
      </c>
      <c r="I151" s="21">
        <v>1</v>
      </c>
      <c r="J151" s="21">
        <v>1</v>
      </c>
      <c r="K151" s="21">
        <v>1</v>
      </c>
      <c r="L151" s="21">
        <v>1</v>
      </c>
      <c r="M151" s="21">
        <v>1</v>
      </c>
      <c r="N151" s="21">
        <v>1</v>
      </c>
      <c r="O151" s="21">
        <v>1</v>
      </c>
      <c r="P151" s="21">
        <v>1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60"/>
      <c r="BG151" s="60"/>
      <c r="BH151" s="60"/>
      <c r="BI151" s="60"/>
    </row>
    <row r="152" spans="1:61" outlineLevel="1">
      <c r="A152" s="168"/>
      <c r="B152" s="174">
        <v>150</v>
      </c>
      <c r="D152" s="27">
        <v>0.12442421521724158</v>
      </c>
      <c r="E152" s="27">
        <v>0.15688189120347065</v>
      </c>
      <c r="F152" s="27">
        <v>0.14777260291684033</v>
      </c>
      <c r="G152" s="27">
        <v>0.13648619271954657</v>
      </c>
      <c r="H152" s="27">
        <v>0.12952023227206591</v>
      </c>
      <c r="I152" s="27">
        <v>0.14755222480344227</v>
      </c>
      <c r="J152" s="27">
        <v>0.13855080536336117</v>
      </c>
      <c r="K152" s="27">
        <v>0.14585865990710148</v>
      </c>
      <c r="L152" s="27">
        <v>0.12538767291310179</v>
      </c>
      <c r="M152" s="27">
        <v>0.12156249322293675</v>
      </c>
      <c r="N152" s="27">
        <v>0.12383423748379112</v>
      </c>
      <c r="O152" s="27">
        <v>0.14285552355466766</v>
      </c>
      <c r="P152" s="27">
        <v>0.12156249322293675</v>
      </c>
      <c r="Q152" s="27">
        <v>0.15294871556267356</v>
      </c>
      <c r="R152" s="27">
        <v>0.1419981786090623</v>
      </c>
      <c r="S152" s="27">
        <v>0.12156249322293675</v>
      </c>
      <c r="T152" s="27">
        <v>0.14535468712290761</v>
      </c>
      <c r="U152" s="27">
        <v>0.14777260291684033</v>
      </c>
      <c r="V152" s="27">
        <v>0.14585865990710148</v>
      </c>
      <c r="W152" s="27">
        <v>0.12952023227206591</v>
      </c>
      <c r="X152" s="27">
        <v>0.12692109171542548</v>
      </c>
      <c r="Y152" s="27">
        <v>0.14585865990710148</v>
      </c>
      <c r="Z152" s="27">
        <v>0.15998734005360798</v>
      </c>
      <c r="AA152" s="27">
        <v>0.15998734005360798</v>
      </c>
      <c r="AB152" s="27">
        <v>0.13146703687380043</v>
      </c>
      <c r="AC152" s="27">
        <v>0.12538767291310179</v>
      </c>
      <c r="AD152" s="27">
        <v>0.13261768279235389</v>
      </c>
      <c r="AE152" s="27">
        <v>0.15306075775749653</v>
      </c>
      <c r="AF152" s="27">
        <v>0.14484161152603028</v>
      </c>
      <c r="AG152" s="27">
        <v>0.14354915118838427</v>
      </c>
      <c r="AH152" s="27">
        <v>0.1419981786090623</v>
      </c>
      <c r="AI152" s="27">
        <v>0.12952023227206591</v>
      </c>
      <c r="AJ152" s="27">
        <v>0.12839036151804092</v>
      </c>
      <c r="AK152" s="27">
        <v>0.14755222480344227</v>
      </c>
      <c r="AL152" s="27">
        <v>0.14755222480344227</v>
      </c>
      <c r="AM152" s="27">
        <v>0.15644463830068783</v>
      </c>
      <c r="AN152" s="27">
        <v>0.14063913317622595</v>
      </c>
      <c r="AO152" s="27">
        <v>0.12692109171542548</v>
      </c>
      <c r="AP152" s="27">
        <v>0.12839036151804092</v>
      </c>
      <c r="AQ152" s="27">
        <v>0.12442421521724158</v>
      </c>
      <c r="AR152" s="27">
        <v>0.1699977112743411</v>
      </c>
      <c r="AS152" s="27">
        <v>0.15688189120347065</v>
      </c>
      <c r="AT152" s="27">
        <v>0.1699977112743411</v>
      </c>
      <c r="AU152" s="27">
        <v>0.14702356312856596</v>
      </c>
      <c r="AV152" s="27">
        <v>0.14777260291684033</v>
      </c>
      <c r="AW152" s="27">
        <v>0.14777260291684033</v>
      </c>
      <c r="AX152" s="27">
        <v>0.13787034750228427</v>
      </c>
      <c r="AY152" s="27">
        <v>0.12442421521724158</v>
      </c>
      <c r="AZ152" s="27">
        <v>0.13261768279235389</v>
      </c>
      <c r="BA152" s="27">
        <v>0.14755222480344227</v>
      </c>
      <c r="BB152" s="27">
        <v>0.146058721539992</v>
      </c>
      <c r="BC152" s="27">
        <v>0.16147479716766566</v>
      </c>
      <c r="BD152" s="27">
        <v>0.15306075775749653</v>
      </c>
      <c r="BE152" s="27">
        <v>0.13332967418011496</v>
      </c>
      <c r="BF152" s="60"/>
      <c r="BG152" s="60"/>
      <c r="BH152" s="60"/>
      <c r="BI152" s="60"/>
    </row>
    <row r="153" spans="1:61" outlineLevel="1">
      <c r="A153" s="39"/>
      <c r="B153" s="174">
        <v>151</v>
      </c>
      <c r="D153" s="17">
        <v>1082647</v>
      </c>
      <c r="E153" s="17">
        <v>12332</v>
      </c>
      <c r="F153" s="17">
        <v>1619</v>
      </c>
      <c r="G153" s="17">
        <v>37321</v>
      </c>
      <c r="H153" s="17">
        <v>68879</v>
      </c>
      <c r="I153" s="17">
        <v>30434</v>
      </c>
      <c r="J153" s="17">
        <v>7459</v>
      </c>
      <c r="K153" s="17">
        <v>1224</v>
      </c>
      <c r="L153" s="17">
        <v>2575</v>
      </c>
      <c r="M153" s="17">
        <v>12429</v>
      </c>
      <c r="N153" s="17">
        <v>174153</v>
      </c>
      <c r="O153" s="17">
        <v>62443</v>
      </c>
      <c r="P153" s="17">
        <v>91128</v>
      </c>
      <c r="Q153" s="17">
        <v>18701</v>
      </c>
      <c r="R153" s="17">
        <v>24390</v>
      </c>
      <c r="S153" s="17">
        <v>31139</v>
      </c>
      <c r="T153" s="17">
        <v>22211</v>
      </c>
      <c r="U153" s="17">
        <v>3744</v>
      </c>
      <c r="V153" s="17">
        <v>47962</v>
      </c>
      <c r="W153" s="17">
        <v>11871</v>
      </c>
      <c r="X153" s="17">
        <v>22908</v>
      </c>
      <c r="Y153" s="17">
        <v>2720</v>
      </c>
      <c r="Z153" s="17">
        <v>1268</v>
      </c>
      <c r="AA153" s="17">
        <v>5627</v>
      </c>
      <c r="AB153" s="17">
        <v>1440430</v>
      </c>
      <c r="AC153" s="17">
        <v>358901</v>
      </c>
      <c r="AD153" s="17">
        <v>20513</v>
      </c>
      <c r="AE153" s="17">
        <v>27992</v>
      </c>
      <c r="AF153" s="17">
        <v>10835</v>
      </c>
      <c r="AG153" s="17">
        <v>14351</v>
      </c>
      <c r="AH153" s="17">
        <v>166044</v>
      </c>
      <c r="AI153" s="17">
        <v>42634</v>
      </c>
      <c r="AJ153" s="17">
        <v>44795</v>
      </c>
      <c r="AK153" s="17">
        <v>58226</v>
      </c>
      <c r="AL153" s="17">
        <v>9816</v>
      </c>
      <c r="AM153" s="17">
        <v>27678</v>
      </c>
      <c r="AN153" s="17">
        <v>5941</v>
      </c>
      <c r="AO153" s="17">
        <v>75885</v>
      </c>
      <c r="AP153" s="17">
        <v>12846</v>
      </c>
      <c r="AQ153" s="17">
        <v>60839</v>
      </c>
      <c r="AR153" s="17">
        <v>11638</v>
      </c>
      <c r="AS153" s="17">
        <v>33938</v>
      </c>
      <c r="AT153" s="17">
        <v>4384</v>
      </c>
      <c r="AU153" s="17">
        <v>5980</v>
      </c>
      <c r="AV153" s="17">
        <v>2915</v>
      </c>
      <c r="AW153" s="17">
        <v>57088</v>
      </c>
      <c r="AX153" s="17">
        <v>8189</v>
      </c>
      <c r="AY153" s="17">
        <v>790518</v>
      </c>
      <c r="AZ153" s="17">
        <v>14863</v>
      </c>
      <c r="BA153" s="17">
        <v>25063</v>
      </c>
      <c r="BB153" s="17">
        <v>4053</v>
      </c>
      <c r="BC153" s="17">
        <v>24429</v>
      </c>
      <c r="BD153" s="17">
        <v>160489</v>
      </c>
      <c r="BE153" s="17">
        <v>111053</v>
      </c>
      <c r="BF153" s="60"/>
      <c r="BG153" s="60"/>
      <c r="BH153" s="60"/>
      <c r="BI153" s="60"/>
    </row>
    <row r="154" spans="1:61" outlineLevel="1">
      <c r="A154" s="39"/>
      <c r="B154" s="174">
        <v>152</v>
      </c>
      <c r="D154" s="17">
        <v>6110911.2599999998</v>
      </c>
      <c r="E154" s="17">
        <v>50393</v>
      </c>
      <c r="F154" s="17">
        <v>8722</v>
      </c>
      <c r="G154" s="17">
        <v>219364</v>
      </c>
      <c r="H154" s="17">
        <v>379690</v>
      </c>
      <c r="I154" s="17">
        <v>116948</v>
      </c>
      <c r="J154" s="17">
        <v>39945</v>
      </c>
      <c r="K154" s="17">
        <v>8879</v>
      </c>
      <c r="L154" s="17">
        <v>7643</v>
      </c>
      <c r="M154" s="17">
        <v>65612</v>
      </c>
      <c r="N154" s="17">
        <v>750598</v>
      </c>
      <c r="O154" s="17">
        <v>314474</v>
      </c>
      <c r="P154" s="17">
        <v>656700</v>
      </c>
      <c r="Q154" s="17">
        <v>70523</v>
      </c>
      <c r="R154" s="17">
        <v>136289</v>
      </c>
      <c r="S154" s="17">
        <v>143420</v>
      </c>
      <c r="T154" s="17">
        <v>116734</v>
      </c>
      <c r="U154" s="17">
        <v>18859</v>
      </c>
      <c r="V154" s="17">
        <v>206940</v>
      </c>
      <c r="W154" s="17">
        <v>69436</v>
      </c>
      <c r="X154" s="17">
        <v>214152</v>
      </c>
      <c r="Y154" s="17">
        <v>22617</v>
      </c>
      <c r="Z154" s="17">
        <v>7653</v>
      </c>
      <c r="AA154" s="17">
        <v>40003</v>
      </c>
      <c r="AB154" s="17">
        <v>6832143</v>
      </c>
      <c r="AC154" s="17">
        <v>1518168</v>
      </c>
      <c r="AD154" s="17">
        <v>66861</v>
      </c>
      <c r="AE154" s="17">
        <v>147462</v>
      </c>
      <c r="AF154" s="17">
        <v>50701</v>
      </c>
      <c r="AG154" s="17">
        <v>69984</v>
      </c>
      <c r="AH154" s="17">
        <v>719375</v>
      </c>
      <c r="AI154" s="17">
        <v>194762</v>
      </c>
      <c r="AJ154" s="17">
        <v>204588</v>
      </c>
      <c r="AK154" s="17">
        <v>269269</v>
      </c>
      <c r="AL154" s="17">
        <v>52067</v>
      </c>
      <c r="AM154" s="17">
        <v>138403</v>
      </c>
      <c r="AN154" s="17">
        <v>26895</v>
      </c>
      <c r="AO154" s="17">
        <v>380100</v>
      </c>
      <c r="AP154" s="17">
        <v>53650</v>
      </c>
      <c r="AQ154" s="17">
        <v>244040</v>
      </c>
      <c r="AR154" s="17">
        <v>47940</v>
      </c>
      <c r="AS154" s="17">
        <v>156336</v>
      </c>
      <c r="AT154" s="17">
        <v>19991</v>
      </c>
      <c r="AU154" s="17">
        <v>39622</v>
      </c>
      <c r="AV154" s="17">
        <v>22753</v>
      </c>
      <c r="AW154" s="17">
        <v>221752</v>
      </c>
      <c r="AX154" s="17">
        <v>48436</v>
      </c>
      <c r="AY154" s="17">
        <v>5018278</v>
      </c>
      <c r="AZ154" s="17">
        <v>37410</v>
      </c>
      <c r="BA154" s="17">
        <v>104372</v>
      </c>
      <c r="BB154" s="17">
        <v>19206</v>
      </c>
      <c r="BC154" s="17">
        <v>94390</v>
      </c>
      <c r="BD154" s="17">
        <v>681698</v>
      </c>
      <c r="BE154" s="17">
        <v>580026</v>
      </c>
      <c r="BF154" s="60"/>
      <c r="BG154" s="60"/>
      <c r="BH154" s="60"/>
      <c r="BI154" s="60"/>
    </row>
    <row r="155" spans="1:61" outlineLevel="1">
      <c r="A155" s="165"/>
      <c r="B155" s="174">
        <v>153</v>
      </c>
      <c r="D155" s="24">
        <v>26593222139.9939</v>
      </c>
      <c r="E155" s="24">
        <v>255694605.13</v>
      </c>
      <c r="F155" s="24">
        <v>29586414.649999999</v>
      </c>
      <c r="G155" s="24">
        <v>958263631</v>
      </c>
      <c r="H155" s="24">
        <v>1523001350</v>
      </c>
      <c r="I155" s="24">
        <v>479765521.31999999</v>
      </c>
      <c r="J155" s="24">
        <v>145762372.83000001</v>
      </c>
      <c r="K155" s="24">
        <v>23149670</v>
      </c>
      <c r="L155" s="24">
        <v>30386998</v>
      </c>
      <c r="M155" s="24">
        <v>236201881.56</v>
      </c>
      <c r="N155" s="24">
        <v>3557114201</v>
      </c>
      <c r="O155" s="24">
        <v>1241635413.01</v>
      </c>
      <c r="P155" s="24">
        <v>2111867772.0699999</v>
      </c>
      <c r="Q155" s="24">
        <v>312403334.14999998</v>
      </c>
      <c r="R155" s="24">
        <v>634616160</v>
      </c>
      <c r="S155" s="24">
        <v>551718279.20000005</v>
      </c>
      <c r="T155" s="24">
        <v>611606380.99000001</v>
      </c>
      <c r="U155" s="24">
        <v>72625000.819999993</v>
      </c>
      <c r="V155" s="24">
        <v>845434936.58000004</v>
      </c>
      <c r="W155" s="24">
        <v>257757138.5</v>
      </c>
      <c r="X155" s="24">
        <v>498519342</v>
      </c>
      <c r="Y155" s="24">
        <v>75311912</v>
      </c>
      <c r="Z155" s="24">
        <v>19982076</v>
      </c>
      <c r="AA155" s="24">
        <v>140288222.84</v>
      </c>
      <c r="AB155" s="24">
        <v>37352917583.019997</v>
      </c>
      <c r="AC155" s="24">
        <v>7195259722</v>
      </c>
      <c r="AD155" s="24">
        <v>282181078.80000001</v>
      </c>
      <c r="AE155" s="24">
        <v>682239160.97000003</v>
      </c>
      <c r="AF155" s="24">
        <v>244751251.56</v>
      </c>
      <c r="AG155" s="24">
        <v>301812636.48000002</v>
      </c>
      <c r="AH155" s="24">
        <v>3170302876.02</v>
      </c>
      <c r="AI155" s="24">
        <v>951413564</v>
      </c>
      <c r="AJ155" s="24">
        <v>831369726</v>
      </c>
      <c r="AK155" s="24">
        <v>1234789719</v>
      </c>
      <c r="AL155" s="24">
        <v>210032240.94999999</v>
      </c>
      <c r="AM155" s="24">
        <v>547971952.99000001</v>
      </c>
      <c r="AN155" s="24">
        <v>114374592</v>
      </c>
      <c r="AO155" s="24">
        <v>1601362054.1600001</v>
      </c>
      <c r="AP155" s="24">
        <v>266766857.25</v>
      </c>
      <c r="AQ155" s="24">
        <v>1077184584</v>
      </c>
      <c r="AR155" s="24">
        <v>181597096</v>
      </c>
      <c r="AS155" s="24">
        <v>611477975.40999997</v>
      </c>
      <c r="AT155" s="24">
        <v>85463936</v>
      </c>
      <c r="AU155" s="24">
        <v>101903178</v>
      </c>
      <c r="AV155" s="24">
        <v>83438445.930000007</v>
      </c>
      <c r="AW155" s="24">
        <v>963264477.01999998</v>
      </c>
      <c r="AX155" s="24">
        <v>181457123.08000001</v>
      </c>
      <c r="AY155" s="24">
        <v>23480523117.110001</v>
      </c>
      <c r="AZ155" s="24">
        <v>144890599</v>
      </c>
      <c r="BA155" s="24">
        <v>374393811</v>
      </c>
      <c r="BB155" s="24">
        <v>105030649.42</v>
      </c>
      <c r="BC155" s="24">
        <v>442566800</v>
      </c>
      <c r="BD155" s="24">
        <v>3283082795.7399998</v>
      </c>
      <c r="BE155" s="24">
        <v>2786312238.7399998</v>
      </c>
      <c r="BF155" s="60"/>
      <c r="BG155" s="60"/>
      <c r="BH155" s="60"/>
      <c r="BI155" s="60"/>
    </row>
    <row r="156" spans="1:61" outlineLevel="1">
      <c r="A156" s="169"/>
      <c r="B156" s="174">
        <v>154</v>
      </c>
      <c r="D156" s="28">
        <v>26899.113636363636</v>
      </c>
      <c r="E156" s="28">
        <v>1912.9</v>
      </c>
      <c r="F156" s="28">
        <v>92.068181818181813</v>
      </c>
      <c r="G156" s="28">
        <v>851.44545454545448</v>
      </c>
      <c r="H156" s="28">
        <v>1529.4045454545455</v>
      </c>
      <c r="I156" s="28">
        <v>1118.6727272727271</v>
      </c>
      <c r="J156" s="28">
        <v>150.36363636363637</v>
      </c>
      <c r="K156" s="28">
        <v>33.477272727272727</v>
      </c>
      <c r="L156" s="28">
        <v>31.459090909090911</v>
      </c>
      <c r="M156" s="28">
        <v>153.29545454545456</v>
      </c>
      <c r="N156" s="28">
        <v>3409.409090909091</v>
      </c>
      <c r="O156" s="28">
        <v>1630.9363636363639</v>
      </c>
      <c r="P156" s="28">
        <v>2289.681818181818</v>
      </c>
      <c r="Q156" s="28">
        <v>344.90909090909093</v>
      </c>
      <c r="R156" s="28">
        <v>403.31363636363636</v>
      </c>
      <c r="S156" s="28">
        <v>723.33181818181811</v>
      </c>
      <c r="T156" s="28">
        <v>270.62272727272716</v>
      </c>
      <c r="U156" s="28">
        <v>80.672727272727244</v>
      </c>
      <c r="V156" s="28">
        <v>1093.5363636363636</v>
      </c>
      <c r="W156" s="28">
        <v>376.90909090909093</v>
      </c>
      <c r="X156" s="28">
        <v>1469.1909090909089</v>
      </c>
      <c r="Y156" s="28">
        <v>76.827272727272714</v>
      </c>
      <c r="Z156" s="28">
        <v>21.136363636363637</v>
      </c>
      <c r="AA156" s="28">
        <v>67.795454545454547</v>
      </c>
      <c r="AB156" s="28">
        <v>123584.75909090908</v>
      </c>
      <c r="AC156" s="28">
        <v>5566.1818181818189</v>
      </c>
      <c r="AD156" s="28">
        <v>907.90909090909088</v>
      </c>
      <c r="AE156" s="28">
        <v>380.80909090909097</v>
      </c>
      <c r="AF156" s="28">
        <v>157.40909090909091</v>
      </c>
      <c r="AG156" s="28">
        <v>477.40909090909093</v>
      </c>
      <c r="AH156" s="28">
        <v>2815.2272727272725</v>
      </c>
      <c r="AI156" s="28">
        <v>1611.7045454545455</v>
      </c>
      <c r="AJ156" s="28">
        <v>1059.4545454545455</v>
      </c>
      <c r="AK156" s="28">
        <v>2484.4545454545455</v>
      </c>
      <c r="AL156" s="28">
        <v>336.20909090909083</v>
      </c>
      <c r="AM156" s="28">
        <v>714.3</v>
      </c>
      <c r="AN156" s="28">
        <v>370</v>
      </c>
      <c r="AO156" s="28">
        <v>1654.9545454545455</v>
      </c>
      <c r="AP156" s="28">
        <v>195.83181818181819</v>
      </c>
      <c r="AQ156" s="28">
        <v>1230.4545454545455</v>
      </c>
      <c r="AR156" s="28">
        <v>265.28181818181815</v>
      </c>
      <c r="AS156" s="28">
        <v>732.22727272727275</v>
      </c>
      <c r="AT156" s="28">
        <v>69.5</v>
      </c>
      <c r="AU156" s="28">
        <v>98.790909090909096</v>
      </c>
      <c r="AV156" s="28">
        <v>389.24545454545455</v>
      </c>
      <c r="AW156" s="28">
        <v>1250.522727272727</v>
      </c>
      <c r="AX156" s="28">
        <v>147.7772727272727</v>
      </c>
      <c r="AY156" s="28">
        <v>18904.590909090908</v>
      </c>
      <c r="AZ156" s="28">
        <v>255.97727272727272</v>
      </c>
      <c r="BA156" s="28">
        <v>451.85454545454542</v>
      </c>
      <c r="BB156" s="28">
        <v>121.68181818181819</v>
      </c>
      <c r="BC156" s="28">
        <v>501.91818181818184</v>
      </c>
      <c r="BD156" s="28">
        <v>3422.2136363636364</v>
      </c>
      <c r="BE156" s="28">
        <v>2043.3954545454546</v>
      </c>
      <c r="BF156" s="60"/>
      <c r="BG156" s="60"/>
      <c r="BH156" s="60"/>
      <c r="BI156" s="60"/>
    </row>
    <row r="157" spans="1:61" outlineLevel="1">
      <c r="A157" s="43"/>
      <c r="B157" s="174">
        <v>155</v>
      </c>
      <c r="D157" s="20">
        <v>0.10072978897325259</v>
      </c>
      <c r="E157" s="20">
        <v>6.7239158437097463E-2</v>
      </c>
      <c r="F157" s="20">
        <v>-2.8228228228228229E-2</v>
      </c>
      <c r="G157" s="20">
        <v>4.3716302595742315E-2</v>
      </c>
      <c r="H157" s="20">
        <v>3.6984288798272966E-2</v>
      </c>
      <c r="I157" s="20">
        <v>7.423733557234817E-2</v>
      </c>
      <c r="J157" s="20">
        <v>0.11773472429210134</v>
      </c>
      <c r="K157" s="20">
        <v>-1.764234161988773E-2</v>
      </c>
      <c r="L157" s="20">
        <v>0.33435270132517841</v>
      </c>
      <c r="M157" s="20">
        <v>0.10415396673343202</v>
      </c>
      <c r="N157" s="20">
        <v>0.12212048865974144</v>
      </c>
      <c r="O157" s="20">
        <v>0.10074359198670282</v>
      </c>
      <c r="P157" s="20">
        <v>6.3475086609779352E-2</v>
      </c>
      <c r="Q157" s="20">
        <v>0.16845018450184501</v>
      </c>
      <c r="R157" s="20">
        <v>0.12291523874800091</v>
      </c>
      <c r="S157" s="20">
        <v>0.10390845070422536</v>
      </c>
      <c r="T157" s="20">
        <v>0.10704909099915787</v>
      </c>
      <c r="U157" s="20">
        <v>1.5147416824452259E-2</v>
      </c>
      <c r="V157" s="20">
        <v>2.2305306538641288E-2</v>
      </c>
      <c r="W157" s="20">
        <v>0.12675790467201511</v>
      </c>
      <c r="X157" s="20">
        <v>7.2375459323689467E-2</v>
      </c>
      <c r="Y157" s="20">
        <v>-3.9110154287764619E-2</v>
      </c>
      <c r="Z157" s="20">
        <v>4.7540983606557376E-2</v>
      </c>
      <c r="AA157" s="20">
        <v>2.2294725394235999E-2</v>
      </c>
      <c r="AB157" s="20">
        <v>9.9892052222283409E-2</v>
      </c>
      <c r="AC157" s="20">
        <v>0.15763753407769396</v>
      </c>
      <c r="AD157" s="20">
        <v>0.45596766833974317</v>
      </c>
      <c r="AE157" s="20">
        <v>3.9744630600044281E-2</v>
      </c>
      <c r="AF157" s="20">
        <v>0.12543164736949014</v>
      </c>
      <c r="AG157" s="20">
        <v>0.10326579981856668</v>
      </c>
      <c r="AH157" s="20">
        <v>0.10710523002710098</v>
      </c>
      <c r="AI157" s="20">
        <v>0.27036069615237873</v>
      </c>
      <c r="AJ157" s="20">
        <v>9.9786258075362039E-2</v>
      </c>
      <c r="AK157" s="20">
        <v>0.15228555249643644</v>
      </c>
      <c r="AL157" s="20">
        <v>0.1582526509912402</v>
      </c>
      <c r="AM157" s="20">
        <v>1.7049204370462711E-2</v>
      </c>
      <c r="AN157" s="20">
        <v>-1.7147568013190437E-2</v>
      </c>
      <c r="AO157" s="20">
        <v>0.18344574259565077</v>
      </c>
      <c r="AP157" s="20">
        <v>0.12704205769899202</v>
      </c>
      <c r="AQ157" s="20">
        <v>0.15149437640126739</v>
      </c>
      <c r="AR157" s="20">
        <v>9.3994778067885115E-2</v>
      </c>
      <c r="AS157" s="20">
        <v>2.0499295711331553E-2</v>
      </c>
      <c r="AT157" s="20">
        <v>4.0710059171597632E-2</v>
      </c>
      <c r="AU157" s="20">
        <v>5.273937532002048E-2</v>
      </c>
      <c r="AV157" s="20">
        <v>6.4691001084206723E-2</v>
      </c>
      <c r="AW157" s="20">
        <v>2.6812776871065515E-2</v>
      </c>
      <c r="AX157" s="20">
        <v>0.22557596967045787</v>
      </c>
      <c r="AY157" s="20">
        <v>7.9169480081026339E-2</v>
      </c>
      <c r="AZ157" s="20">
        <v>0.20333957553058676</v>
      </c>
      <c r="BA157" s="20">
        <v>0.15329153605015675</v>
      </c>
      <c r="BB157" s="20">
        <v>0.14830852503382949</v>
      </c>
      <c r="BC157" s="20">
        <v>8.6248624862486245E-2</v>
      </c>
      <c r="BD157" s="20">
        <v>0.12372299476367167</v>
      </c>
      <c r="BE157" s="20">
        <v>0.12389433302192451</v>
      </c>
      <c r="BF157" s="60"/>
      <c r="BG157" s="60"/>
      <c r="BH157" s="60"/>
      <c r="BI157" s="60"/>
    </row>
    <row r="158" spans="1:61" outlineLevel="1">
      <c r="B158" s="174">
        <v>156</v>
      </c>
      <c r="D158">
        <v>17</v>
      </c>
      <c r="E158">
        <v>17</v>
      </c>
      <c r="F158">
        <v>17</v>
      </c>
      <c r="G158">
        <v>17</v>
      </c>
      <c r="H158">
        <v>17</v>
      </c>
      <c r="I158">
        <v>17</v>
      </c>
      <c r="J158">
        <v>17</v>
      </c>
      <c r="K158">
        <v>17</v>
      </c>
      <c r="L158">
        <v>17</v>
      </c>
      <c r="M158">
        <v>17</v>
      </c>
      <c r="N158">
        <v>17</v>
      </c>
      <c r="O158">
        <v>17</v>
      </c>
      <c r="P158">
        <v>17</v>
      </c>
      <c r="Q158">
        <v>17</v>
      </c>
      <c r="R158">
        <v>17</v>
      </c>
      <c r="S158">
        <v>17</v>
      </c>
      <c r="T158">
        <v>17</v>
      </c>
      <c r="U158">
        <v>17</v>
      </c>
      <c r="V158">
        <v>17</v>
      </c>
      <c r="W158">
        <v>17</v>
      </c>
      <c r="X158">
        <v>17</v>
      </c>
      <c r="Y158">
        <v>17</v>
      </c>
      <c r="Z158">
        <v>17</v>
      </c>
      <c r="AA158">
        <v>17</v>
      </c>
      <c r="AB158">
        <v>17</v>
      </c>
      <c r="AC158">
        <v>17</v>
      </c>
      <c r="AD158">
        <v>17</v>
      </c>
      <c r="AE158">
        <v>17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  <c r="AZ158">
        <v>17</v>
      </c>
      <c r="BA158">
        <v>17</v>
      </c>
      <c r="BB158">
        <v>17</v>
      </c>
      <c r="BC158">
        <v>17</v>
      </c>
      <c r="BD158">
        <v>17</v>
      </c>
      <c r="BE158">
        <v>17</v>
      </c>
      <c r="BF158" s="60"/>
      <c r="BG158" s="60"/>
      <c r="BH158" s="60"/>
      <c r="BI158" s="60"/>
    </row>
    <row r="159" spans="1:61" outlineLevel="1">
      <c r="B159" s="174">
        <v>157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 s="60"/>
      <c r="BG159" s="60"/>
      <c r="BH159" s="60"/>
      <c r="BI159" s="60"/>
    </row>
    <row r="160" spans="1:61" outlineLevel="1">
      <c r="B160" s="174">
        <v>158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 s="60"/>
      <c r="BG160" s="60"/>
      <c r="BH160" s="60"/>
      <c r="BI160" s="60"/>
    </row>
    <row r="161" spans="1:61" outlineLevel="1">
      <c r="B161" s="174">
        <v>159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 s="60"/>
      <c r="BG161" s="60"/>
      <c r="BH161" s="60"/>
      <c r="BI161" s="60"/>
    </row>
    <row r="162" spans="1:61" outlineLevel="1">
      <c r="A162" s="170"/>
      <c r="B162" s="174">
        <v>160</v>
      </c>
      <c r="D162" s="31">
        <v>12.817219145404639</v>
      </c>
      <c r="E162" s="31">
        <v>12.809732041092667</v>
      </c>
      <c r="F162" s="31">
        <v>12.815667288766317</v>
      </c>
      <c r="G162" s="31">
        <v>12.814549938113361</v>
      </c>
      <c r="H162" s="31">
        <v>12.816805233884939</v>
      </c>
      <c r="I162" s="31">
        <v>12.81288440307239</v>
      </c>
      <c r="J162" s="31">
        <v>12.81331330994302</v>
      </c>
      <c r="K162" s="31">
        <v>12.814736982825067</v>
      </c>
      <c r="L162" s="31">
        <v>12.810934558134596</v>
      </c>
      <c r="M162" s="31">
        <v>12.811148202512005</v>
      </c>
      <c r="N162" s="31">
        <v>12.814879887835255</v>
      </c>
      <c r="O162" s="31">
        <v>12.821412544937436</v>
      </c>
      <c r="P162" s="31">
        <v>12.819095782593745</v>
      </c>
      <c r="Q162" s="31">
        <v>12.812338831390388</v>
      </c>
      <c r="R162" s="31">
        <v>12.812096781482326</v>
      </c>
      <c r="S162" s="31">
        <v>12.815345078290729</v>
      </c>
      <c r="T162" s="31">
        <v>12.815711468242117</v>
      </c>
      <c r="U162" s="31">
        <v>12.812372588661209</v>
      </c>
      <c r="V162" s="31">
        <v>12.816091448430351</v>
      </c>
      <c r="W162" s="31">
        <v>12.814546852239651</v>
      </c>
      <c r="X162" s="31">
        <v>12.81145662132478</v>
      </c>
      <c r="Y162" s="31">
        <v>12.814922528786086</v>
      </c>
      <c r="Z162" s="31">
        <v>12.817662753008971</v>
      </c>
      <c r="AA162" s="31">
        <v>12.806567709189416</v>
      </c>
      <c r="AB162" s="31">
        <v>12.815090519596231</v>
      </c>
      <c r="AC162" s="31">
        <v>12.815281989642113</v>
      </c>
      <c r="AD162" s="31">
        <v>12.815901074724351</v>
      </c>
      <c r="AE162" s="31">
        <v>12.814116835927887</v>
      </c>
      <c r="AF162" s="31">
        <v>12.812859046489152</v>
      </c>
      <c r="AG162" s="31">
        <v>12.819461334344746</v>
      </c>
      <c r="AH162" s="31">
        <v>12.813083541286099</v>
      </c>
      <c r="AI162" s="31">
        <v>12.819261214706257</v>
      </c>
      <c r="AJ162" s="31">
        <v>12.814306444850608</v>
      </c>
      <c r="AK162" s="31">
        <v>12.787701892268222</v>
      </c>
      <c r="AL162" s="31">
        <v>12.810935258155617</v>
      </c>
      <c r="AM162" s="31">
        <v>12.814773798938791</v>
      </c>
      <c r="AN162" s="31">
        <v>12.831090199996751</v>
      </c>
      <c r="AO162" s="31">
        <v>12.811928566157505</v>
      </c>
      <c r="AP162" s="31">
        <v>12.814734709841771</v>
      </c>
      <c r="AQ162" s="31">
        <v>12.819457458886518</v>
      </c>
      <c r="AR162" s="31">
        <v>12.814374704096441</v>
      </c>
      <c r="AS162" s="31">
        <v>12.806437742471982</v>
      </c>
      <c r="AT162" s="31">
        <v>12.822060011014516</v>
      </c>
      <c r="AU162" s="31">
        <v>12.812317891678893</v>
      </c>
      <c r="AV162" s="31">
        <v>12.814570121024731</v>
      </c>
      <c r="AW162" s="31">
        <v>12.809840579464703</v>
      </c>
      <c r="AX162" s="31">
        <v>12.814244071673096</v>
      </c>
      <c r="AY162" s="31">
        <v>12.802268129032575</v>
      </c>
      <c r="AZ162" s="31">
        <v>12.815287046759257</v>
      </c>
      <c r="BA162" s="31">
        <v>12.815763359841434</v>
      </c>
      <c r="BB162" s="31">
        <v>12.815289735331385</v>
      </c>
      <c r="BC162" s="31">
        <v>12.813463903341642</v>
      </c>
      <c r="BD162" s="31">
        <v>12.820177946526355</v>
      </c>
      <c r="BE162" s="31">
        <v>12.816571389915095</v>
      </c>
      <c r="BF162" s="60"/>
      <c r="BG162" s="60"/>
      <c r="BH162" s="60"/>
      <c r="BI162" s="60"/>
    </row>
    <row r="163" spans="1:61" outlineLevel="1">
      <c r="A163" s="170"/>
      <c r="B163" s="174">
        <v>161</v>
      </c>
      <c r="D163" s="31">
        <v>0.62712970811613922</v>
      </c>
      <c r="E163" s="31">
        <v>0.62643242664315246</v>
      </c>
      <c r="F163" s="31">
        <v>0.62653853064688692</v>
      </c>
      <c r="G163" s="31">
        <v>0.6328047547232748</v>
      </c>
      <c r="H163" s="31">
        <v>0.62645281025512112</v>
      </c>
      <c r="I163" s="31">
        <v>0.62777892695115167</v>
      </c>
      <c r="J163" s="31">
        <v>0.62722193683244376</v>
      </c>
      <c r="K163" s="31">
        <v>0.62665786861574369</v>
      </c>
      <c r="L163" s="31">
        <v>0.63118119214696933</v>
      </c>
      <c r="M163" s="31">
        <v>0.62748695413763633</v>
      </c>
      <c r="N163" s="31">
        <v>0.62695084028967196</v>
      </c>
      <c r="O163" s="31">
        <v>0.62821524004612495</v>
      </c>
      <c r="P163" s="31">
        <v>0.62671730298834671</v>
      </c>
      <c r="Q163" s="31">
        <v>0.6293676487913592</v>
      </c>
      <c r="R163" s="31">
        <v>0.62771962840268625</v>
      </c>
      <c r="S163" s="31">
        <v>0.62607624823750918</v>
      </c>
      <c r="T163" s="31">
        <v>0.62209521131343637</v>
      </c>
      <c r="U163" s="31">
        <v>0.62704150513783619</v>
      </c>
      <c r="V163" s="31">
        <v>0.62747095513449158</v>
      </c>
      <c r="W163" s="31">
        <v>0.6287665026882101</v>
      </c>
      <c r="X163" s="31">
        <v>0.62561845200004551</v>
      </c>
      <c r="Y163" s="31">
        <v>0.62749416150340098</v>
      </c>
      <c r="Z163" s="31">
        <v>0.62696440111624496</v>
      </c>
      <c r="AA163" s="31">
        <v>0.630250030542991</v>
      </c>
      <c r="AB163" s="31">
        <v>0.63013282520267999</v>
      </c>
      <c r="AC163" s="31">
        <v>0.62764389189673109</v>
      </c>
      <c r="AD163" s="31">
        <v>0.62779738691986353</v>
      </c>
      <c r="AE163" s="31">
        <v>0.62903862070960403</v>
      </c>
      <c r="AF163" s="31">
        <v>0.62667799323262352</v>
      </c>
      <c r="AG163" s="31">
        <v>0.62706798998948121</v>
      </c>
      <c r="AH163" s="31">
        <v>0.63057730008522872</v>
      </c>
      <c r="AI163" s="31">
        <v>0.62545240797989465</v>
      </c>
      <c r="AJ163" s="31">
        <v>0.62769902096511809</v>
      </c>
      <c r="AK163" s="31">
        <v>0.62881456567055571</v>
      </c>
      <c r="AL163" s="31">
        <v>0.62469391589931944</v>
      </c>
      <c r="AM163" s="31">
        <v>0.62569353366657343</v>
      </c>
      <c r="AN163" s="31">
        <v>0.62680751453324146</v>
      </c>
      <c r="AO163" s="31">
        <v>0.62460732905682403</v>
      </c>
      <c r="AP163" s="31">
        <v>0.62743525406525413</v>
      </c>
      <c r="AQ163" s="31">
        <v>0.62689304939036861</v>
      </c>
      <c r="AR163" s="31">
        <v>0.62692417872216433</v>
      </c>
      <c r="AS163" s="31">
        <v>0.63089926250244477</v>
      </c>
      <c r="AT163" s="31">
        <v>0.62426122025757624</v>
      </c>
      <c r="AU163" s="31">
        <v>0.62763723446719488</v>
      </c>
      <c r="AV163" s="31">
        <v>0.62666654379396858</v>
      </c>
      <c r="AW163" s="31">
        <v>0.63219180354371862</v>
      </c>
      <c r="AX163" s="31">
        <v>0.62698617183391536</v>
      </c>
      <c r="AY163" s="31">
        <v>0.63227166604871299</v>
      </c>
      <c r="AZ163" s="31">
        <v>0.62622775446724177</v>
      </c>
      <c r="BA163" s="31">
        <v>0.62845189561653692</v>
      </c>
      <c r="BB163" s="31">
        <v>0.62705212360064444</v>
      </c>
      <c r="BC163" s="31">
        <v>0.62689728434480774</v>
      </c>
      <c r="BD163" s="31">
        <v>0.62523314168334332</v>
      </c>
      <c r="BE163" s="31">
        <v>0.62625791288463828</v>
      </c>
      <c r="BF163" s="60"/>
      <c r="BG163" s="60"/>
      <c r="BH163" s="60"/>
      <c r="BI163" s="60"/>
    </row>
    <row r="164" spans="1:61" outlineLevel="1">
      <c r="A164" s="170"/>
      <c r="B164" s="174">
        <v>162</v>
      </c>
      <c r="D164" s="31">
        <v>0.42381762023795266</v>
      </c>
      <c r="E164" s="31">
        <v>0.45713993689039062</v>
      </c>
      <c r="F164" s="31">
        <v>0.4439023607460244</v>
      </c>
      <c r="G164" s="31">
        <v>0.44057142147939932</v>
      </c>
      <c r="H164" s="31">
        <v>0.43873386187248575</v>
      </c>
      <c r="I164" s="31">
        <v>0.44479564805494209</v>
      </c>
      <c r="J164" s="31">
        <v>0.44755158910340032</v>
      </c>
      <c r="K164" s="31">
        <v>0.44524665751828291</v>
      </c>
      <c r="L164" s="31">
        <v>0.44745410998208301</v>
      </c>
      <c r="M164" s="31">
        <v>0.44313835605104801</v>
      </c>
      <c r="N164" s="31">
        <v>0.44037823971385298</v>
      </c>
      <c r="O164" s="31">
        <v>0.42638488478866743</v>
      </c>
      <c r="P164" s="31">
        <v>0.45244742162916041</v>
      </c>
      <c r="Q164" s="31">
        <v>0.44061715082506375</v>
      </c>
      <c r="R164" s="31">
        <v>0.45271762057555354</v>
      </c>
      <c r="S164" s="31">
        <v>0.44682826788847246</v>
      </c>
      <c r="T164" s="31">
        <v>0.45201542149564689</v>
      </c>
      <c r="U164" s="31">
        <v>0.4464027375197227</v>
      </c>
      <c r="V164" s="31">
        <v>0.43862936786240148</v>
      </c>
      <c r="W164" s="31">
        <v>0.43902133767751522</v>
      </c>
      <c r="X164" s="31">
        <v>0.43647701585188614</v>
      </c>
      <c r="Y164" s="31">
        <v>0.43962692290821337</v>
      </c>
      <c r="Z164" s="31">
        <v>0.45389437066785804</v>
      </c>
      <c r="AA164" s="31">
        <v>0.44425993474703762</v>
      </c>
      <c r="AB164" s="31">
        <v>0.40372588554868494</v>
      </c>
      <c r="AC164" s="31">
        <v>0.44481289096321819</v>
      </c>
      <c r="AD164" s="31">
        <v>0.44245966585891083</v>
      </c>
      <c r="AE164" s="31">
        <v>0.44290459816855243</v>
      </c>
      <c r="AF164" s="31">
        <v>0.448688905956176</v>
      </c>
      <c r="AG164" s="31">
        <v>0.43982965445396532</v>
      </c>
      <c r="AH164" s="31">
        <v>0.4500217885029455</v>
      </c>
      <c r="AI164" s="31">
        <v>0.45820846274877775</v>
      </c>
      <c r="AJ164" s="31">
        <v>0.44786381497226846</v>
      </c>
      <c r="AK164" s="31">
        <v>0.49067198763245296</v>
      </c>
      <c r="AL164" s="31">
        <v>0.44850949404180862</v>
      </c>
      <c r="AM164" s="31">
        <v>0.44530287863498574</v>
      </c>
      <c r="AN164" s="31">
        <v>0.42476869962767549</v>
      </c>
      <c r="AO164" s="31">
        <v>0.45612132967833618</v>
      </c>
      <c r="AP164" s="31">
        <v>0.44337554057814377</v>
      </c>
      <c r="AQ164" s="31">
        <v>0.45682379493569403</v>
      </c>
      <c r="AR164" s="31">
        <v>0.44494767057280865</v>
      </c>
      <c r="AS164" s="31">
        <v>0.44131893231242408</v>
      </c>
      <c r="AT164" s="31">
        <v>0.43709079094380021</v>
      </c>
      <c r="AU164" s="31">
        <v>0.45048620372916154</v>
      </c>
      <c r="AV164" s="31">
        <v>0.44556299156779983</v>
      </c>
      <c r="AW164" s="31">
        <v>0.42625427330755833</v>
      </c>
      <c r="AX164" s="31">
        <v>0.44494104793733213</v>
      </c>
      <c r="AY164" s="31">
        <v>0.46436063113248105</v>
      </c>
      <c r="AZ164" s="31">
        <v>0.44449362529585673</v>
      </c>
      <c r="BA164" s="31">
        <v>0.44342744550240265</v>
      </c>
      <c r="BB164" s="31">
        <v>0.44683231305323856</v>
      </c>
      <c r="BC164" s="31">
        <v>0.44532584848564594</v>
      </c>
      <c r="BD164" s="31">
        <v>0.48009712300465496</v>
      </c>
      <c r="BE164" s="31">
        <v>0.4358896076051535</v>
      </c>
      <c r="BF164" s="60"/>
      <c r="BG164" s="60"/>
      <c r="BH164" s="60"/>
      <c r="BI164" s="60"/>
    </row>
    <row r="165" spans="1:61" outlineLevel="1">
      <c r="A165" s="170"/>
      <c r="B165" s="174">
        <v>163</v>
      </c>
      <c r="D165" s="31">
        <v>0.19096276480396263</v>
      </c>
      <c r="E165" s="31">
        <v>0.15665784699970534</v>
      </c>
      <c r="F165" s="31">
        <v>0.1617444919555816</v>
      </c>
      <c r="G165" s="31">
        <v>0.16082604962565611</v>
      </c>
      <c r="H165" s="31">
        <v>0.16310337583390586</v>
      </c>
      <c r="I165" s="31">
        <v>0.16252049393951762</v>
      </c>
      <c r="J165" s="31">
        <v>0.15481466094418173</v>
      </c>
      <c r="K165" s="31">
        <v>0.15517605381023231</v>
      </c>
      <c r="L165" s="31">
        <v>0.16256292839174574</v>
      </c>
      <c r="M165" s="31">
        <v>0.16819202909035297</v>
      </c>
      <c r="N165" s="31">
        <v>0.16531318919302812</v>
      </c>
      <c r="O165" s="31">
        <v>0.16915297456674111</v>
      </c>
      <c r="P165" s="31">
        <v>0.16696938333937167</v>
      </c>
      <c r="Q165" s="31">
        <v>0.16553001458055727</v>
      </c>
      <c r="R165" s="31">
        <v>0.15509730054549328</v>
      </c>
      <c r="S165" s="31">
        <v>0.16157425539342624</v>
      </c>
      <c r="T165" s="31">
        <v>0.15455513331555285</v>
      </c>
      <c r="U165" s="31">
        <v>0.16160336889525384</v>
      </c>
      <c r="V165" s="31">
        <v>0.16456895098040686</v>
      </c>
      <c r="W165" s="31">
        <v>0.15671309770681655</v>
      </c>
      <c r="X165" s="31">
        <v>0.17461819600232706</v>
      </c>
      <c r="Y165" s="31">
        <v>0.15973801818190592</v>
      </c>
      <c r="Z165" s="31">
        <v>0.15558244874183169</v>
      </c>
      <c r="AA165" s="31">
        <v>0.16039174713949583</v>
      </c>
      <c r="AB165" s="31">
        <v>0.19340777889018368</v>
      </c>
      <c r="AC165" s="31">
        <v>0.16028930385074378</v>
      </c>
      <c r="AD165" s="31">
        <v>0.16088555495078627</v>
      </c>
      <c r="AE165" s="31">
        <v>0.16303950431475447</v>
      </c>
      <c r="AF165" s="31">
        <v>0.16588739365653263</v>
      </c>
      <c r="AG165" s="31">
        <v>0.15708779987464641</v>
      </c>
      <c r="AH165" s="31">
        <v>0.15932646742524642</v>
      </c>
      <c r="AI165" s="31">
        <v>0.16040733392949291</v>
      </c>
      <c r="AJ165" s="31">
        <v>0.15920812956331759</v>
      </c>
      <c r="AK165" s="31">
        <v>0.13794101340892354</v>
      </c>
      <c r="AL165" s="31">
        <v>0.16228813491112656</v>
      </c>
      <c r="AM165" s="31">
        <v>0.15851879459963403</v>
      </c>
      <c r="AN165" s="31">
        <v>0.14776809242987449</v>
      </c>
      <c r="AO165" s="31">
        <v>0.15299708425545441</v>
      </c>
      <c r="AP165" s="31">
        <v>0.16051635196057754</v>
      </c>
      <c r="AQ165" s="31">
        <v>0.15097438860357479</v>
      </c>
      <c r="AR165" s="31">
        <v>0.16021524631856379</v>
      </c>
      <c r="AS165" s="31">
        <v>0.16787525933291775</v>
      </c>
      <c r="AT165" s="31">
        <v>0.1556297157235631</v>
      </c>
      <c r="AU165" s="31">
        <v>0.15673422967828587</v>
      </c>
      <c r="AV165" s="31">
        <v>0.15984140060233723</v>
      </c>
      <c r="AW165" s="31">
        <v>0.1755219698118943</v>
      </c>
      <c r="AX165" s="31">
        <v>0.15947803333162081</v>
      </c>
      <c r="AY165" s="31">
        <v>0.13103812705228901</v>
      </c>
      <c r="AZ165" s="31">
        <v>0.16304420261765296</v>
      </c>
      <c r="BA165" s="31">
        <v>0.1623917780574746</v>
      </c>
      <c r="BB165" s="31">
        <v>0.15925517629622021</v>
      </c>
      <c r="BC165" s="31">
        <v>0.16259340762324623</v>
      </c>
      <c r="BD165" s="31">
        <v>0.13324360811210118</v>
      </c>
      <c r="BE165" s="31">
        <v>0.16831921619179602</v>
      </c>
      <c r="BF165" s="60"/>
      <c r="BG165" s="60"/>
      <c r="BH165" s="60"/>
      <c r="BI165" s="60"/>
    </row>
    <row r="166" spans="1:61" outlineLevel="1">
      <c r="A166" s="170"/>
      <c r="B166" s="174">
        <v>164</v>
      </c>
      <c r="D166" s="31">
        <v>9.4677511393098171E-2</v>
      </c>
      <c r="E166" s="31">
        <v>0.11095634019827018</v>
      </c>
      <c r="F166" s="31">
        <v>9.9479524361308885E-2</v>
      </c>
      <c r="G166" s="31">
        <v>0.11006314761137045</v>
      </c>
      <c r="H166" s="31">
        <v>0.10907159670629264</v>
      </c>
      <c r="I166" s="31">
        <v>0.10179342606131343</v>
      </c>
      <c r="J166" s="31">
        <v>0.10977007445625103</v>
      </c>
      <c r="K166" s="31">
        <v>0.10876831095024361</v>
      </c>
      <c r="L166" s="31">
        <v>0.10661130436832145</v>
      </c>
      <c r="M166" s="31">
        <v>0.1018364785179439</v>
      </c>
      <c r="N166" s="31">
        <v>0.10395212049695503</v>
      </c>
      <c r="O166" s="31">
        <v>0.11285150840872868</v>
      </c>
      <c r="P166" s="31">
        <v>8.6397660773184212E-2</v>
      </c>
      <c r="Q166" s="31">
        <v>0.10466523755598584</v>
      </c>
      <c r="R166" s="31">
        <v>0.1057203064698805</v>
      </c>
      <c r="S166" s="31">
        <v>0.10431420693070237</v>
      </c>
      <c r="T166" s="31">
        <v>9.2676138236125125E-2</v>
      </c>
      <c r="U166" s="31">
        <v>0.10612395466848289</v>
      </c>
      <c r="V166" s="31">
        <v>0.10433170770676883</v>
      </c>
      <c r="W166" s="31">
        <v>0.11427851674253658</v>
      </c>
      <c r="X166" s="31">
        <v>0.10573805416740537</v>
      </c>
      <c r="Y166" s="31">
        <v>0.10851015848503008</v>
      </c>
      <c r="Z166" s="31">
        <v>9.9503014400384018E-2</v>
      </c>
      <c r="AA166" s="31">
        <v>0.11689601504617993</v>
      </c>
      <c r="AB166" s="31">
        <v>0.10604040724435995</v>
      </c>
      <c r="AC166" s="31">
        <v>0.10539415660645776</v>
      </c>
      <c r="AD166" s="31">
        <v>0.10313938778589071</v>
      </c>
      <c r="AE166" s="31">
        <v>0.10524242364690309</v>
      </c>
      <c r="AF166" s="31">
        <v>0.10020252734990942</v>
      </c>
      <c r="AG166" s="31">
        <v>0.10423208482699614</v>
      </c>
      <c r="AH166" s="31">
        <v>0.10628989100841502</v>
      </c>
      <c r="AI166" s="31">
        <v>0.10062789653882867</v>
      </c>
      <c r="AJ166" s="31">
        <v>0.10380892089426159</v>
      </c>
      <c r="AK166" s="31">
        <v>0.10317535760217442</v>
      </c>
      <c r="AL166" s="31">
        <v>0.1083221198069267</v>
      </c>
      <c r="AM166" s="31">
        <v>0.10727913758209669</v>
      </c>
      <c r="AN166" s="31">
        <v>0.11598211536671865</v>
      </c>
      <c r="AO166" s="31">
        <v>0.10317943236699752</v>
      </c>
      <c r="AP166" s="31">
        <v>0.10657520088673479</v>
      </c>
      <c r="AQ166" s="31">
        <v>0.10513039650977005</v>
      </c>
      <c r="AR166" s="31">
        <v>0.10578038524992366</v>
      </c>
      <c r="AS166" s="31">
        <v>0.10111247781969618</v>
      </c>
      <c r="AT166" s="31">
        <v>0.10923611475842263</v>
      </c>
      <c r="AU166" s="31">
        <v>0.10739102691223297</v>
      </c>
      <c r="AV166" s="31">
        <v>0.10708229676935903</v>
      </c>
      <c r="AW166" s="31">
        <v>0.10676639878525551</v>
      </c>
      <c r="AX166" s="31">
        <v>0.10513060531848911</v>
      </c>
      <c r="AY166" s="31">
        <v>8.9453099906663405E-2</v>
      </c>
      <c r="AZ166" s="31">
        <v>0.10219327879520154</v>
      </c>
      <c r="BA166" s="31">
        <v>0.10415743115331262</v>
      </c>
      <c r="BB166" s="31">
        <v>0.1042627293398468</v>
      </c>
      <c r="BC166" s="31">
        <v>0.10388159705056238</v>
      </c>
      <c r="BD166" s="31">
        <v>0.10888926911656939</v>
      </c>
      <c r="BE166" s="31">
        <v>0.10745367871077752</v>
      </c>
      <c r="BF166" s="60"/>
      <c r="BG166" s="60"/>
      <c r="BH166" s="60"/>
      <c r="BI166" s="60"/>
    </row>
    <row r="167" spans="1:61" outlineLevel="1">
      <c r="A167" s="170"/>
      <c r="B167" s="174">
        <v>165</v>
      </c>
      <c r="D167" s="31">
        <v>0.12150468166324147</v>
      </c>
      <c r="E167" s="31">
        <v>0.12359159685608501</v>
      </c>
      <c r="F167" s="31">
        <v>0.12324787238901624</v>
      </c>
      <c r="G167" s="31">
        <v>0.13217376575351314</v>
      </c>
      <c r="H167" s="31">
        <v>0.12288769765677032</v>
      </c>
      <c r="I167" s="31">
        <v>0.12919440994006814</v>
      </c>
      <c r="J167" s="31">
        <v>0.12487470386764654</v>
      </c>
      <c r="K167" s="31">
        <v>0.12097350377727345</v>
      </c>
      <c r="L167" s="31">
        <v>0.13706018401500897</v>
      </c>
      <c r="M167" s="31">
        <v>0.12870964222518633</v>
      </c>
      <c r="N167" s="31">
        <v>0.12307953610340672</v>
      </c>
      <c r="O167" s="31">
        <v>0.13726772631351714</v>
      </c>
      <c r="P167" s="31">
        <v>0.12198175940059586</v>
      </c>
      <c r="Q167" s="31">
        <v>0.12794174119086588</v>
      </c>
      <c r="R167" s="31">
        <v>0.12676771898688943</v>
      </c>
      <c r="S167" s="31">
        <v>0.12171966210426044</v>
      </c>
      <c r="T167" s="31">
        <v>0.11428480170755995</v>
      </c>
      <c r="U167" s="31">
        <v>0.12321666434535516</v>
      </c>
      <c r="V167" s="31">
        <v>0.13002499084082975</v>
      </c>
      <c r="W167" s="31">
        <v>0.12618436838216662</v>
      </c>
      <c r="X167" s="31">
        <v>0.13146065398894646</v>
      </c>
      <c r="Y167" s="31">
        <v>0.1218073782663498</v>
      </c>
      <c r="Z167" s="31">
        <v>0.12595743134646198</v>
      </c>
      <c r="AA167" s="31">
        <v>0.13567249409377924</v>
      </c>
      <c r="AB167" s="31">
        <v>0.12455488549148441</v>
      </c>
      <c r="AC167" s="31">
        <v>0.12368805787968395</v>
      </c>
      <c r="AD167" s="31">
        <v>0.12460459341251928</v>
      </c>
      <c r="AE167" s="31">
        <v>0.13311598005915859</v>
      </c>
      <c r="AF167" s="31">
        <v>0.12499651430944181</v>
      </c>
      <c r="AG167" s="31">
        <v>0.12617818185698848</v>
      </c>
      <c r="AH167" s="31">
        <v>0.13060779866809447</v>
      </c>
      <c r="AI167" s="31">
        <v>0.1313154023425287</v>
      </c>
      <c r="AJ167" s="31">
        <v>0.12893595599785801</v>
      </c>
      <c r="AK167" s="31">
        <v>0.12284409942711516</v>
      </c>
      <c r="AL167" s="31">
        <v>0.11202169308850274</v>
      </c>
      <c r="AM167" s="31">
        <v>0.12071467044070472</v>
      </c>
      <c r="AN167" s="31">
        <v>0.111167860155029</v>
      </c>
      <c r="AO167" s="31">
        <v>0.12795101592373048</v>
      </c>
      <c r="AP167" s="31">
        <v>0.12693574858162182</v>
      </c>
      <c r="AQ167" s="31">
        <v>0.12510208424137748</v>
      </c>
      <c r="AR167" s="31">
        <v>0.12357587300745609</v>
      </c>
      <c r="AS167" s="31">
        <v>0.14193855805786137</v>
      </c>
      <c r="AT167" s="31">
        <v>0.11139862192050343</v>
      </c>
      <c r="AU167" s="31">
        <v>0.12416910854387986</v>
      </c>
      <c r="AV167" s="31">
        <v>0.12342821347674704</v>
      </c>
      <c r="AW167" s="31">
        <v>0.14249648757510736</v>
      </c>
      <c r="AX167" s="31">
        <v>0.12527638712442601</v>
      </c>
      <c r="AY167" s="31">
        <v>0.12445997451312252</v>
      </c>
      <c r="AZ167" s="31">
        <v>0.12100049828728121</v>
      </c>
      <c r="BA167" s="31">
        <v>0.1233185145088953</v>
      </c>
      <c r="BB167" s="31">
        <v>0.12567133584468748</v>
      </c>
      <c r="BC167" s="31">
        <v>0.12657540754975516</v>
      </c>
      <c r="BD167" s="31">
        <v>0.12362413787767235</v>
      </c>
      <c r="BE167" s="31">
        <v>0.12189278087833144</v>
      </c>
      <c r="BF167" s="60"/>
      <c r="BG167" s="60"/>
      <c r="BH167" s="60"/>
      <c r="BI167" s="60"/>
    </row>
    <row r="168" spans="1:61" outlineLevel="1">
      <c r="A168" s="170"/>
      <c r="B168" s="174">
        <v>166</v>
      </c>
      <c r="D168" s="31">
        <v>-0.37229165620323451</v>
      </c>
      <c r="E168" s="31">
        <v>-0.40029655329034286</v>
      </c>
      <c r="F168" s="31">
        <v>-0.35409746395880048</v>
      </c>
      <c r="G168" s="31">
        <v>-0.38079269995727272</v>
      </c>
      <c r="H168" s="31">
        <v>-0.37238802143178218</v>
      </c>
      <c r="I168" s="31">
        <v>-0.3479372427761262</v>
      </c>
      <c r="J168" s="31">
        <v>-0.39556858220062985</v>
      </c>
      <c r="K168" s="31">
        <v>-0.41443878646004056</v>
      </c>
      <c r="L168" s="31">
        <v>-0.33467907529638907</v>
      </c>
      <c r="M168" s="31">
        <v>-0.39218484854447522</v>
      </c>
      <c r="N168" s="31">
        <v>-0.37352077511780502</v>
      </c>
      <c r="O168" s="31">
        <v>-0.36636745662078835</v>
      </c>
      <c r="P168" s="31">
        <v>-0.45925238847230287</v>
      </c>
      <c r="Q168" s="31">
        <v>-0.42901924253101764</v>
      </c>
      <c r="R168" s="31">
        <v>-0.37266565684339747</v>
      </c>
      <c r="S168" s="31">
        <v>-0.37734922005510918</v>
      </c>
      <c r="T168" s="31">
        <v>-0.35842476957809133</v>
      </c>
      <c r="U168" s="31">
        <v>-0.35454392671765556</v>
      </c>
      <c r="V168" s="31">
        <v>-0.39269300695857801</v>
      </c>
      <c r="W168" s="31">
        <v>-0.389404678686189</v>
      </c>
      <c r="X168" s="31">
        <v>-0.31747603649379857</v>
      </c>
      <c r="Y168" s="31">
        <v>-0.22895369706124347</v>
      </c>
      <c r="Z168" s="31">
        <v>-0.43886947995862802</v>
      </c>
      <c r="AA168" s="31">
        <v>-0.37337600290101314</v>
      </c>
      <c r="AB168" s="31">
        <v>-0.40141903726022066</v>
      </c>
      <c r="AC168" s="31">
        <v>-0.37924679976802611</v>
      </c>
      <c r="AD168" s="31">
        <v>-0.37932477859397951</v>
      </c>
      <c r="AE168" s="31">
        <v>-0.37138961260064557</v>
      </c>
      <c r="AF168" s="31">
        <v>-0.3742197508901331</v>
      </c>
      <c r="AG168" s="31">
        <v>-0.37768395522454962</v>
      </c>
      <c r="AH168" s="31">
        <v>-0.38956149181062166</v>
      </c>
      <c r="AI168" s="31">
        <v>-0.46205209541916481</v>
      </c>
      <c r="AJ168" s="31">
        <v>-0.37218652822928527</v>
      </c>
      <c r="AK168" s="31">
        <v>-0.30443575165854886</v>
      </c>
      <c r="AL168" s="31">
        <v>-0.37415836912025918</v>
      </c>
      <c r="AM168" s="31">
        <v>-0.35102507535006755</v>
      </c>
      <c r="AN168" s="31">
        <v>-0.51829590350545818</v>
      </c>
      <c r="AO168" s="31">
        <v>-0.40931439487207433</v>
      </c>
      <c r="AP168" s="31">
        <v>-0.37469032273540276</v>
      </c>
      <c r="AQ168" s="31">
        <v>-0.405987541344832</v>
      </c>
      <c r="AR168" s="31">
        <v>-0.37280827648908577</v>
      </c>
      <c r="AS168" s="31">
        <v>-0.40964494938947582</v>
      </c>
      <c r="AT168" s="31">
        <v>-0.25488962993383857</v>
      </c>
      <c r="AU168" s="31">
        <v>-0.40561202090393783</v>
      </c>
      <c r="AV168" s="31">
        <v>-0.33851096182861345</v>
      </c>
      <c r="AW168" s="31">
        <v>-0.44696440822760047</v>
      </c>
      <c r="AX168" s="31">
        <v>-0.39134946530999126</v>
      </c>
      <c r="AY168" s="31">
        <v>-0.35637045987491234</v>
      </c>
      <c r="AZ168" s="31">
        <v>-0.24160753933709078</v>
      </c>
      <c r="BA168" s="31">
        <v>-0.3760580341659242</v>
      </c>
      <c r="BB168" s="31">
        <v>-0.39025396151577973</v>
      </c>
      <c r="BC168" s="31">
        <v>-0.38195668509070285</v>
      </c>
      <c r="BD168" s="31">
        <v>-0.34806187446929693</v>
      </c>
      <c r="BE168" s="31">
        <v>-0.34925812609869589</v>
      </c>
      <c r="BF168" s="60"/>
      <c r="BG168" s="60"/>
      <c r="BH168" s="60"/>
      <c r="BI168" s="60"/>
    </row>
    <row r="169" spans="1:61" outlineLevel="1">
      <c r="A169" s="170"/>
      <c r="B169" s="174">
        <v>167</v>
      </c>
      <c r="D169" s="31">
        <v>0.25107352360474089</v>
      </c>
      <c r="E169" s="31">
        <v>0.22272730217267106</v>
      </c>
      <c r="F169" s="31">
        <v>0.21300959127088095</v>
      </c>
      <c r="G169" s="31">
        <v>0.17335542337902538</v>
      </c>
      <c r="H169" s="31">
        <v>0.18996236641101552</v>
      </c>
      <c r="I169" s="31">
        <v>0.20381579665316127</v>
      </c>
      <c r="J169" s="31">
        <v>0.25152891820417489</v>
      </c>
      <c r="K169" s="31">
        <v>0.17811555362105094</v>
      </c>
      <c r="L169" s="31">
        <v>0.20463766697671296</v>
      </c>
      <c r="M169" s="31">
        <v>0.16958826570242688</v>
      </c>
      <c r="N169" s="31">
        <v>0.18635031529150531</v>
      </c>
      <c r="O169" s="31">
        <v>0.18249730011161983</v>
      </c>
      <c r="P169" s="31">
        <v>0.15794361855622402</v>
      </c>
      <c r="Q169" s="31">
        <v>0.16844599337173957</v>
      </c>
      <c r="R169" s="31">
        <v>0.11632977868088479</v>
      </c>
      <c r="S169" s="31">
        <v>0.18855649782772993</v>
      </c>
      <c r="T169" s="31">
        <v>0.21778015067159809</v>
      </c>
      <c r="U169" s="31">
        <v>0.1956193740023032</v>
      </c>
      <c r="V169" s="31">
        <v>0.18107885978200972</v>
      </c>
      <c r="W169" s="31">
        <v>0.17302448085604266</v>
      </c>
      <c r="X169" s="31">
        <v>0.27740749094919742</v>
      </c>
      <c r="Y169" s="31">
        <v>0.23571949757047889</v>
      </c>
      <c r="Z169" s="31">
        <v>0.17421493243426237</v>
      </c>
      <c r="AA169" s="31">
        <v>0.10588288610709412</v>
      </c>
      <c r="AB169" s="31">
        <v>0.18618116751437797</v>
      </c>
      <c r="AC169" s="31">
        <v>0.19081218843470027</v>
      </c>
      <c r="AD169" s="31">
        <v>0.1805822018903388</v>
      </c>
      <c r="AE169" s="31">
        <v>0.18884973319552725</v>
      </c>
      <c r="AF169" s="31">
        <v>0.18686585189078467</v>
      </c>
      <c r="AG169" s="31">
        <v>0.17512836761040085</v>
      </c>
      <c r="AH169" s="31">
        <v>0.1674170193964844</v>
      </c>
      <c r="AI169" s="31">
        <v>0.17121564819836485</v>
      </c>
      <c r="AJ169" s="31">
        <v>0.18869188478016991</v>
      </c>
      <c r="AK169" s="31">
        <v>0.2328630013255388</v>
      </c>
      <c r="AL169" s="31">
        <v>0.19218571466043591</v>
      </c>
      <c r="AM169" s="31">
        <v>0.20632116545564333</v>
      </c>
      <c r="AN169" s="31">
        <v>0.16659946607288456</v>
      </c>
      <c r="AO169" s="31">
        <v>0.17928178064532294</v>
      </c>
      <c r="AP169" s="31">
        <v>0.19330688239669644</v>
      </c>
      <c r="AQ169" s="31">
        <v>0.1859902829732617</v>
      </c>
      <c r="AR169" s="31">
        <v>0.2290697476813679</v>
      </c>
      <c r="AS169" s="31">
        <v>0.16813952291116996</v>
      </c>
      <c r="AT169" s="31">
        <v>0.23846949280649632</v>
      </c>
      <c r="AU169" s="31">
        <v>0.17994301787009193</v>
      </c>
      <c r="AV169" s="31">
        <v>0.17481390584244072</v>
      </c>
      <c r="AW169" s="31">
        <v>0.15426972026093408</v>
      </c>
      <c r="AX169" s="31">
        <v>0.17867650841945085</v>
      </c>
      <c r="AY169" s="31">
        <v>0.20320354247111899</v>
      </c>
      <c r="AZ169" s="31">
        <v>0.30866308158943717</v>
      </c>
      <c r="BA169" s="31">
        <v>0.18276575431779585</v>
      </c>
      <c r="BB169" s="31">
        <v>0.19466101229742394</v>
      </c>
      <c r="BC169" s="31">
        <v>0.19408398963548201</v>
      </c>
      <c r="BD169" s="31">
        <v>0.20334885650391998</v>
      </c>
      <c r="BE169" s="31">
        <v>0.20491353114258057</v>
      </c>
      <c r="BF169" s="60"/>
      <c r="BG169" s="60"/>
      <c r="BH169" s="60"/>
      <c r="BI169" s="60"/>
    </row>
    <row r="170" spans="1:61" outlineLevel="1">
      <c r="A170" s="170"/>
      <c r="B170" s="174">
        <v>168</v>
      </c>
      <c r="D170" s="31">
        <v>0.14596830485981666</v>
      </c>
      <c r="E170" s="31">
        <v>0.17177849581388829</v>
      </c>
      <c r="F170" s="31">
        <v>0.15483886501318267</v>
      </c>
      <c r="G170" s="31">
        <v>0.17794974498286584</v>
      </c>
      <c r="H170" s="31">
        <v>0.17188676846649997</v>
      </c>
      <c r="I170" s="31">
        <v>0.16001913836834675</v>
      </c>
      <c r="J170" s="31">
        <v>0.17826995710647331</v>
      </c>
      <c r="K170" s="31">
        <v>0.17432798980667397</v>
      </c>
      <c r="L170" s="31">
        <v>0.16941256687878514</v>
      </c>
      <c r="M170" s="31">
        <v>0.15529711493754556</v>
      </c>
      <c r="N170" s="31">
        <v>0.16484460359808092</v>
      </c>
      <c r="O170" s="31">
        <v>0.18664684042524549</v>
      </c>
      <c r="P170" s="31">
        <v>0.1547561951000799</v>
      </c>
      <c r="Q170" s="31">
        <v>0.16437855724120906</v>
      </c>
      <c r="R170" s="31">
        <v>0.14311942948519987</v>
      </c>
      <c r="S170" s="31">
        <v>0.16396621973346462</v>
      </c>
      <c r="T170" s="31">
        <v>0.13416837582546362</v>
      </c>
      <c r="U170" s="31">
        <v>0.16890950559847798</v>
      </c>
      <c r="V170" s="31">
        <v>0.1640777783447091</v>
      </c>
      <c r="W170" s="31">
        <v>0.21577666473416468</v>
      </c>
      <c r="X170" s="31">
        <v>0.15393852902841731</v>
      </c>
      <c r="Y170" s="31">
        <v>0.18140575466897618</v>
      </c>
      <c r="Z170" s="31">
        <v>0.14620866802689342</v>
      </c>
      <c r="AA170" s="31">
        <v>0.20678713176491742</v>
      </c>
      <c r="AB170" s="31">
        <v>0.15656134120190557</v>
      </c>
      <c r="AC170" s="31">
        <v>0.16404114759948579</v>
      </c>
      <c r="AD170" s="31">
        <v>0.16782890461962829</v>
      </c>
      <c r="AE170" s="31">
        <v>0.16660033235186913</v>
      </c>
      <c r="AF170" s="31">
        <v>0.15194285464472035</v>
      </c>
      <c r="AG170" s="31">
        <v>0.16973497702744425</v>
      </c>
      <c r="AH170" s="31">
        <v>0.16720910089759156</v>
      </c>
      <c r="AI170" s="31">
        <v>0.14751708740856675</v>
      </c>
      <c r="AJ170" s="31">
        <v>0.16766663884915775</v>
      </c>
      <c r="AK170" s="31">
        <v>0.16213456734626613</v>
      </c>
      <c r="AL170" s="31">
        <v>0.17567013467705989</v>
      </c>
      <c r="AM170" s="31">
        <v>0.17125280694478112</v>
      </c>
      <c r="AN170" s="31">
        <v>0.17821555056517674</v>
      </c>
      <c r="AO170" s="31">
        <v>0.16291602092212651</v>
      </c>
      <c r="AP170" s="31">
        <v>0.17114358176948108</v>
      </c>
      <c r="AQ170" s="31">
        <v>0.15716899407163007</v>
      </c>
      <c r="AR170" s="31">
        <v>0.16151670357314785</v>
      </c>
      <c r="AS170" s="31">
        <v>0.15569732564767053</v>
      </c>
      <c r="AT170" s="31">
        <v>0.17968558232475068</v>
      </c>
      <c r="AU170" s="31">
        <v>0.16936180917785057</v>
      </c>
      <c r="AV170" s="31">
        <v>0.17654307212838749</v>
      </c>
      <c r="AW170" s="31">
        <v>0.16679861288402542</v>
      </c>
      <c r="AX170" s="31">
        <v>0.16929474667119218</v>
      </c>
      <c r="AY170" s="31">
        <v>0.14636389987504791</v>
      </c>
      <c r="AZ170" s="31">
        <v>0.15542489375565871</v>
      </c>
      <c r="BA170" s="31">
        <v>0.16373590283611791</v>
      </c>
      <c r="BB170" s="31">
        <v>0.16202335231267001</v>
      </c>
      <c r="BC170" s="31">
        <v>0.1597645481501179</v>
      </c>
      <c r="BD170" s="31">
        <v>0.16900299808417318</v>
      </c>
      <c r="BE170" s="31">
        <v>0.16731089891616763</v>
      </c>
      <c r="BF170" s="60"/>
      <c r="BG170" s="60"/>
      <c r="BH170" s="60"/>
      <c r="BI170" s="60"/>
    </row>
    <row r="171" spans="1:61" outlineLevel="1">
      <c r="A171" s="170"/>
      <c r="B171" s="174">
        <v>169</v>
      </c>
      <c r="D171" s="31">
        <v>5.503990155228089E-2</v>
      </c>
      <c r="E171" s="31">
        <v>4.916034883349274E-2</v>
      </c>
      <c r="F171" s="31">
        <v>5.3284587002275452E-2</v>
      </c>
      <c r="G171" s="31">
        <v>4.6438770495822568E-2</v>
      </c>
      <c r="H171" s="31">
        <v>5.4123928392651788E-2</v>
      </c>
      <c r="I171" s="31">
        <v>5.3204514285881799E-2</v>
      </c>
      <c r="J171" s="31">
        <v>5.3512745703827136E-2</v>
      </c>
      <c r="K171" s="31">
        <v>5.2580154946279323E-2</v>
      </c>
      <c r="L171" s="31">
        <v>5.0296776035877011E-2</v>
      </c>
      <c r="M171" s="31">
        <v>5.4182273542130122E-2</v>
      </c>
      <c r="N171" s="31">
        <v>5.4044621134801796E-2</v>
      </c>
      <c r="O171" s="31">
        <v>5.13127303109433E-2</v>
      </c>
      <c r="P171" s="31">
        <v>5.288435121579127E-2</v>
      </c>
      <c r="Q171" s="31">
        <v>5.4667101446115196E-2</v>
      </c>
      <c r="R171" s="31">
        <v>5.147941371628928E-2</v>
      </c>
      <c r="S171" s="31">
        <v>5.4158651158093707E-2</v>
      </c>
      <c r="T171" s="31">
        <v>5.8419685387726017E-2</v>
      </c>
      <c r="U171" s="31">
        <v>5.3813202937880944E-2</v>
      </c>
      <c r="V171" s="31">
        <v>5.5239256895829203E-2</v>
      </c>
      <c r="W171" s="31">
        <v>4.9449949373317037E-2</v>
      </c>
      <c r="X171" s="31">
        <v>3.92884225511968E-2</v>
      </c>
      <c r="Y171" s="31">
        <v>5.0210375098082127E-2</v>
      </c>
      <c r="Z171" s="31">
        <v>5.2589972630502468E-2</v>
      </c>
      <c r="AA171" s="31">
        <v>4.8389909273165221E-2</v>
      </c>
      <c r="AB171" s="31">
        <v>6.0341732873607445E-2</v>
      </c>
      <c r="AC171" s="31">
        <v>5.4713049229756505E-2</v>
      </c>
      <c r="AD171" s="31">
        <v>5.0898468907486172E-2</v>
      </c>
      <c r="AE171" s="31">
        <v>5.3265333346367405E-2</v>
      </c>
      <c r="AF171" s="31">
        <v>5.4883074935938692E-2</v>
      </c>
      <c r="AG171" s="31">
        <v>5.2741199780716452E-2</v>
      </c>
      <c r="AH171" s="31">
        <v>5.5237188358003841E-2</v>
      </c>
      <c r="AI171" s="31">
        <v>5.6033918204693167E-2</v>
      </c>
      <c r="AJ171" s="31">
        <v>5.0554854145639982E-2</v>
      </c>
      <c r="AK171" s="31">
        <v>5.4390477619424615E-2</v>
      </c>
      <c r="AL171" s="31">
        <v>5.6170591256039626E-2</v>
      </c>
      <c r="AM171" s="31">
        <v>5.4009750189700778E-2</v>
      </c>
      <c r="AN171" s="31">
        <v>5.4392669295586948E-2</v>
      </c>
      <c r="AO171" s="31">
        <v>5.5090168412796126E-2</v>
      </c>
      <c r="AP171" s="31">
        <v>5.3716614384770489E-2</v>
      </c>
      <c r="AQ171" s="31">
        <v>5.3225749366978548E-2</v>
      </c>
      <c r="AR171" s="31">
        <v>5.4270127536606649E-2</v>
      </c>
      <c r="AS171" s="31">
        <v>5.3373379568857682E-2</v>
      </c>
      <c r="AT171" s="31">
        <v>5.5167258833257127E-2</v>
      </c>
      <c r="AU171" s="31">
        <v>4.6101284287109245E-2</v>
      </c>
      <c r="AV171" s="31">
        <v>5.4131604166514968E-2</v>
      </c>
      <c r="AW171" s="31">
        <v>5.9101216571373683E-2</v>
      </c>
      <c r="AX171" s="31">
        <v>5.4762699359683475E-2</v>
      </c>
      <c r="AY171" s="31">
        <v>5.3565988595264846E-2</v>
      </c>
      <c r="AZ171" s="31">
        <v>5.3358879624143984E-2</v>
      </c>
      <c r="BA171" s="31">
        <v>5.5990134811783165E-2</v>
      </c>
      <c r="BB171" s="31">
        <v>5.4452989613549385E-2</v>
      </c>
      <c r="BC171" s="31">
        <v>5.3965274109464501E-2</v>
      </c>
      <c r="BD171" s="31">
        <v>5.2298936624469383E-2</v>
      </c>
      <c r="BE171" s="31">
        <v>5.5403825613348445E-2</v>
      </c>
      <c r="BF171" s="60"/>
      <c r="BG171" s="60"/>
      <c r="BH171" s="60"/>
      <c r="BI171" s="60"/>
    </row>
    <row r="172" spans="1:61" outlineLevel="1">
      <c r="A172" s="170"/>
      <c r="B172" s="174">
        <v>170</v>
      </c>
      <c r="D172" s="31">
        <v>8.1411608494639243E-3</v>
      </c>
      <c r="E172" s="31">
        <v>8.3780809469955475E-3</v>
      </c>
      <c r="F172" s="31">
        <v>9.7871670027535052E-3</v>
      </c>
      <c r="G172" s="31">
        <v>1.635269041024201E-2</v>
      </c>
      <c r="H172" s="31">
        <v>9.421783718003951E-3</v>
      </c>
      <c r="I172" s="31">
        <v>1.0619573680694994E-2</v>
      </c>
      <c r="J172" s="31">
        <v>9.2589979425976576E-3</v>
      </c>
      <c r="K172" s="31">
        <v>1.0484673502828501E-2</v>
      </c>
      <c r="L172" s="31">
        <v>1.3605974269170984E-2</v>
      </c>
      <c r="M172" s="31">
        <v>9.5944400375493899E-3</v>
      </c>
      <c r="N172" s="31">
        <v>9.5187289016650523E-3</v>
      </c>
      <c r="O172" s="31">
        <v>1.0491982213276518E-2</v>
      </c>
      <c r="P172" s="31">
        <v>1.0884982180299985E-2</v>
      </c>
      <c r="Q172" s="31">
        <v>7.9388349901480249E-3</v>
      </c>
      <c r="R172" s="31">
        <v>1.1006053941147842E-2</v>
      </c>
      <c r="S172" s="31">
        <v>9.4711672338345654E-3</v>
      </c>
      <c r="T172" s="31">
        <v>8.0165151496298659E-3</v>
      </c>
      <c r="U172" s="31">
        <v>9.6281305977349296E-3</v>
      </c>
      <c r="V172" s="31">
        <v>8.7768246463334476E-3</v>
      </c>
      <c r="W172" s="31">
        <v>1.1464544361095563E-2</v>
      </c>
      <c r="X172" s="31">
        <v>2.5779559549943265E-2</v>
      </c>
      <c r="Y172" s="31">
        <v>1.1840717811787527E-2</v>
      </c>
      <c r="Z172" s="31">
        <v>1.1165903805033572E-2</v>
      </c>
      <c r="AA172" s="31">
        <v>1.306357983546147E-2</v>
      </c>
      <c r="AB172" s="31">
        <v>7.0053012385223878E-3</v>
      </c>
      <c r="AC172" s="31">
        <v>9.4875654709910551E-3</v>
      </c>
      <c r="AD172" s="31">
        <v>1.07932400511217E-2</v>
      </c>
      <c r="AE172" s="31">
        <v>1.0124985957135957E-2</v>
      </c>
      <c r="AF172" s="31">
        <v>9.1358843325688444E-3</v>
      </c>
      <c r="AG172" s="31">
        <v>1.1020866526093354E-2</v>
      </c>
      <c r="AH172" s="31">
        <v>1.0118646189356317E-2</v>
      </c>
      <c r="AI172" s="31">
        <v>9.9902254520090605E-3</v>
      </c>
      <c r="AJ172" s="31">
        <v>1.0346625185687741E-2</v>
      </c>
      <c r="AK172" s="31">
        <v>9.2014059929463876E-3</v>
      </c>
      <c r="AL172" s="31">
        <v>7.9296125178026644E-3</v>
      </c>
      <c r="AM172" s="31">
        <v>9.5805310949350631E-3</v>
      </c>
      <c r="AN172" s="31">
        <v>6.4690505508058771E-3</v>
      </c>
      <c r="AO172" s="31">
        <v>8.6619930215187102E-3</v>
      </c>
      <c r="AP172" s="31">
        <v>1.0171824601749035E-2</v>
      </c>
      <c r="AQ172" s="31">
        <v>1.0145632960995909E-2</v>
      </c>
      <c r="AR172" s="31">
        <v>9.3677093679656043E-3</v>
      </c>
      <c r="AS172" s="31">
        <v>1.1248129432982201E-2</v>
      </c>
      <c r="AT172" s="31">
        <v>8.9178394128427985E-3</v>
      </c>
      <c r="AU172" s="31">
        <v>1.8022794006242293E-2</v>
      </c>
      <c r="AV172" s="31">
        <v>9.3352609250269558E-3</v>
      </c>
      <c r="AW172" s="31">
        <v>6.5931192565729102E-3</v>
      </c>
      <c r="AX172" s="31">
        <v>9.537342017168271E-3</v>
      </c>
      <c r="AY172" s="31">
        <v>1.3022518819600537E-2</v>
      </c>
      <c r="AZ172" s="31">
        <v>9.8020658333177746E-3</v>
      </c>
      <c r="BA172" s="31">
        <v>8.7628386700441263E-3</v>
      </c>
      <c r="BB172" s="31">
        <v>9.9897516161615574E-3</v>
      </c>
      <c r="BC172" s="31">
        <v>9.7205101496112833E-3</v>
      </c>
      <c r="BD172" s="31">
        <v>1.0697811739488916E-2</v>
      </c>
      <c r="BE172" s="31">
        <v>8.3371804494174473E-3</v>
      </c>
      <c r="BF172" s="60"/>
      <c r="BG172" s="60"/>
      <c r="BH172" s="60"/>
      <c r="BI172" s="60"/>
    </row>
    <row r="173" spans="1:61" outlineLevel="1">
      <c r="A173" s="170"/>
      <c r="B173" s="174">
        <v>171</v>
      </c>
      <c r="D173" s="31">
        <v>4.0338828404695715E-4</v>
      </c>
      <c r="E173" s="31">
        <v>5.9946940642715829E-3</v>
      </c>
      <c r="F173" s="31">
        <v>-6.5025914175914634E-4</v>
      </c>
      <c r="G173" s="31">
        <v>1.6759843612100256E-3</v>
      </c>
      <c r="H173" s="31">
        <v>-2.6035614297739706E-4</v>
      </c>
      <c r="I173" s="31">
        <v>-2.2490720512663431E-4</v>
      </c>
      <c r="J173" s="31">
        <v>8.5376572339093681E-4</v>
      </c>
      <c r="K173" s="31">
        <v>-9.4108140005183527E-4</v>
      </c>
      <c r="L173" s="31">
        <v>6.8268178762295739E-4</v>
      </c>
      <c r="M173" s="31">
        <v>3.4373713503621506E-5</v>
      </c>
      <c r="N173" s="31">
        <v>1.0600679838934646E-4</v>
      </c>
      <c r="O173" s="31">
        <v>2.2701363569527511E-3</v>
      </c>
      <c r="P173" s="31">
        <v>-3.2346528351723247E-4</v>
      </c>
      <c r="Q173" s="31">
        <v>6.1302371553551005E-5</v>
      </c>
      <c r="R173" s="31">
        <v>1.140042255446172E-3</v>
      </c>
      <c r="S173" s="31">
        <v>-2.1441362403668007E-4</v>
      </c>
      <c r="T173" s="31">
        <v>-2.3827479727646372E-3</v>
      </c>
      <c r="U173" s="31">
        <v>-1.5707053355296097E-5</v>
      </c>
      <c r="V173" s="31">
        <v>-3.8825942909598288E-4</v>
      </c>
      <c r="W173" s="31">
        <v>2.7192736585223976E-3</v>
      </c>
      <c r="X173" s="31">
        <v>-1.4134374886796142E-3</v>
      </c>
      <c r="Y173" s="31">
        <v>8.9397456847595258E-4</v>
      </c>
      <c r="Z173" s="31">
        <v>-1.1294551958965504E-3</v>
      </c>
      <c r="AA173" s="31">
        <v>1.2109405594558365E-3</v>
      </c>
      <c r="AB173" s="31">
        <v>-1.094344426412347E-3</v>
      </c>
      <c r="AC173" s="31">
        <v>-9.2664484729276797E-5</v>
      </c>
      <c r="AD173" s="31">
        <v>2.0223953221643332E-3</v>
      </c>
      <c r="AE173" s="31">
        <v>3.1725297581755574E-4</v>
      </c>
      <c r="AF173" s="31">
        <v>-4.4748950522163766E-4</v>
      </c>
      <c r="AG173" s="31">
        <v>-3.0347596960900169E-4</v>
      </c>
      <c r="AH173" s="31">
        <v>-1.0413741656456477E-4</v>
      </c>
      <c r="AI173" s="31">
        <v>-2.2259690703941293E-3</v>
      </c>
      <c r="AJ173" s="31">
        <v>2.5923324333866349E-3</v>
      </c>
      <c r="AK173" s="31">
        <v>3.2685217636735375E-4</v>
      </c>
      <c r="AL173" s="31">
        <v>1.4274970927439234E-3</v>
      </c>
      <c r="AM173" s="31">
        <v>-2.4676475388385466E-4</v>
      </c>
      <c r="AN173" s="31">
        <v>-1.4618171876717989E-4</v>
      </c>
      <c r="AO173" s="31">
        <v>-1.2931521650270394E-3</v>
      </c>
      <c r="AP173" s="31">
        <v>-1.8589471029353821E-4</v>
      </c>
      <c r="AQ173" s="31">
        <v>3.9913554246706617E-5</v>
      </c>
      <c r="AR173" s="31">
        <v>-3.7943535359061253E-4</v>
      </c>
      <c r="AS173" s="31">
        <v>-1.6964015473627803E-4</v>
      </c>
      <c r="AT173" s="31">
        <v>-3.2773297847610294E-4</v>
      </c>
      <c r="AU173" s="31">
        <v>-5.7988406067078779E-3</v>
      </c>
      <c r="AV173" s="31">
        <v>-4.2344457436627181E-4</v>
      </c>
      <c r="AW173" s="31">
        <v>-3.7832146181729365E-4</v>
      </c>
      <c r="AX173" s="31">
        <v>-5.761489034696865E-4</v>
      </c>
      <c r="AY173" s="31">
        <v>8.631702700449273E-4</v>
      </c>
      <c r="AZ173" s="31">
        <v>1.687118599302817E-5</v>
      </c>
      <c r="BA173" s="31">
        <v>-1.367785384319864E-3</v>
      </c>
      <c r="BB173" s="31">
        <v>-7.2531054784727433E-4</v>
      </c>
      <c r="BC173" s="31">
        <v>-1.6300306147759569E-4</v>
      </c>
      <c r="BD173" s="31">
        <v>-5.0436281801816141E-4</v>
      </c>
      <c r="BE173" s="31">
        <v>-5.7365548392321331E-4</v>
      </c>
      <c r="BF173" s="60"/>
      <c r="BG173" s="60"/>
      <c r="BH173" s="60"/>
      <c r="BI173" s="60"/>
    </row>
    <row r="174" spans="1:61" outlineLevel="1">
      <c r="A174" s="170"/>
      <c r="B174" s="174">
        <v>172</v>
      </c>
      <c r="D174" s="31">
        <v>0.10194906102051043</v>
      </c>
      <c r="E174" s="31">
        <v>0.13797223539543702</v>
      </c>
      <c r="F174" s="31">
        <v>0.11557135318483555</v>
      </c>
      <c r="G174" s="31">
        <v>0.15689125870107565</v>
      </c>
      <c r="H174" s="31">
        <v>0.1420445459839475</v>
      </c>
      <c r="I174" s="31">
        <v>0.11784423877075456</v>
      </c>
      <c r="J174" s="31">
        <v>0.12466894617253094</v>
      </c>
      <c r="K174" s="31">
        <v>0.16991427230225328</v>
      </c>
      <c r="L174" s="31">
        <v>0.11405953951133221</v>
      </c>
      <c r="M174" s="31">
        <v>0.15457317439348905</v>
      </c>
      <c r="N174" s="31">
        <v>0.14168298109989297</v>
      </c>
      <c r="O174" s="31">
        <v>0.14857425884810532</v>
      </c>
      <c r="P174" s="31">
        <v>0.20277109741824062</v>
      </c>
      <c r="Q174" s="31">
        <v>0.17821776452137159</v>
      </c>
      <c r="R174" s="31">
        <v>0.16927832986658353</v>
      </c>
      <c r="S174" s="31">
        <v>0.14169574192628809</v>
      </c>
      <c r="T174" s="31">
        <v>0.10564678612297607</v>
      </c>
      <c r="U174" s="31">
        <v>0.12594028554582348</v>
      </c>
      <c r="V174" s="31">
        <v>0.15376739376769985</v>
      </c>
      <c r="W174" s="31">
        <v>0.17713174311737548</v>
      </c>
      <c r="X174" s="31">
        <v>6.3150409965432669E-2</v>
      </c>
      <c r="Y174" s="31">
        <v>5.6930975555831653E-2</v>
      </c>
      <c r="Z174" s="31">
        <v>0.17368009391936112</v>
      </c>
      <c r="AA174" s="31">
        <v>0.2065999902162769</v>
      </c>
      <c r="AB174" s="31">
        <v>0.14619652124988428</v>
      </c>
      <c r="AC174" s="31">
        <v>0.141222278744879</v>
      </c>
      <c r="AD174" s="31">
        <v>0.1482847141632227</v>
      </c>
      <c r="AE174" s="31">
        <v>0.1401574964782081</v>
      </c>
      <c r="AF174" s="31">
        <v>0.13473180879929952</v>
      </c>
      <c r="AG174" s="31">
        <v>0.15126628844982973</v>
      </c>
      <c r="AH174" s="31">
        <v>0.15909842334365082</v>
      </c>
      <c r="AI174" s="31">
        <v>0.18397040305579559</v>
      </c>
      <c r="AJ174" s="31">
        <v>0.14104798504886482</v>
      </c>
      <c r="AK174" s="31">
        <v>8.3835597524175937E-2</v>
      </c>
      <c r="AL174" s="31">
        <v>0.14433696871551771</v>
      </c>
      <c r="AM174" s="31">
        <v>0.12437820874556793</v>
      </c>
      <c r="AN174" s="31">
        <v>0.2326447049863789</v>
      </c>
      <c r="AO174" s="31">
        <v>0.16333677799130095</v>
      </c>
      <c r="AP174" s="31">
        <v>0.14207316580340745</v>
      </c>
      <c r="AQ174" s="31">
        <v>0.15314585004078135</v>
      </c>
      <c r="AR174" s="31">
        <v>0.11920026770553258</v>
      </c>
      <c r="AS174" s="31">
        <v>0.1644240448695794</v>
      </c>
      <c r="AT174" s="31">
        <v>6.0242307161694902E-2</v>
      </c>
      <c r="AU174" s="31">
        <v>0.16295763663883825</v>
      </c>
      <c r="AV174" s="31">
        <v>0.13835080358585455</v>
      </c>
      <c r="AW174" s="31">
        <v>0.19561400337153279</v>
      </c>
      <c r="AX174" s="31">
        <v>0.15732468491725349</v>
      </c>
      <c r="AY174" s="31">
        <v>0.1136957198299523</v>
      </c>
      <c r="AZ174" s="31">
        <v>1.0267065243983853E-2</v>
      </c>
      <c r="BA174" s="31">
        <v>0.14373198907844248</v>
      </c>
      <c r="BB174" s="31">
        <v>0.14463975314387012</v>
      </c>
      <c r="BC174" s="31">
        <v>0.13961842490702145</v>
      </c>
      <c r="BD174" s="31">
        <v>0.12197014541504286</v>
      </c>
      <c r="BE174" s="31">
        <v>0.12037419191948384</v>
      </c>
      <c r="BF174" s="60"/>
      <c r="BG174" s="60"/>
      <c r="BH174" s="60"/>
      <c r="BI174" s="60"/>
    </row>
    <row r="175" spans="1:61" outlineLevel="1">
      <c r="A175" s="170"/>
      <c r="B175" s="174">
        <v>173</v>
      </c>
      <c r="D175" s="31">
        <v>9.1189738655948011E-2</v>
      </c>
      <c r="E175" s="31">
        <v>0.10143528458581824</v>
      </c>
      <c r="F175" s="31">
        <v>7.0267007453026831E-2</v>
      </c>
      <c r="G175" s="31">
        <v>5.232124614429616E-2</v>
      </c>
      <c r="H175" s="31">
        <v>6.003319427512703E-2</v>
      </c>
      <c r="I175" s="31">
        <v>6.051504417461831E-2</v>
      </c>
      <c r="J175" s="31">
        <v>0.10565182817113133</v>
      </c>
      <c r="K175" s="31">
        <v>7.102823441438598E-2</v>
      </c>
      <c r="L175" s="31">
        <v>5.0262202405579666E-2</v>
      </c>
      <c r="M175" s="31">
        <v>6.6071035432867714E-2</v>
      </c>
      <c r="N175" s="31">
        <v>6.2218358729399931E-2</v>
      </c>
      <c r="O175" s="31">
        <v>4.3348258892874789E-2</v>
      </c>
      <c r="P175" s="31">
        <v>8.7725060705797123E-2</v>
      </c>
      <c r="Q175" s="31">
        <v>7.7925564110140705E-2</v>
      </c>
      <c r="R175" s="31">
        <v>3.6828671976821645E-2</v>
      </c>
      <c r="S175" s="31">
        <v>6.7324079211322413E-2</v>
      </c>
      <c r="T175" s="31">
        <v>8.8855714342797237E-2</v>
      </c>
      <c r="U175" s="31">
        <v>5.8278593670142348E-2</v>
      </c>
      <c r="V175" s="31">
        <v>6.8984448296552911E-2</v>
      </c>
      <c r="W175" s="31">
        <v>3.8329632195606367E-2</v>
      </c>
      <c r="X175" s="31">
        <v>8.4004659034318335E-2</v>
      </c>
      <c r="Y175" s="31">
        <v>2.2877463026163211E-2</v>
      </c>
      <c r="Z175" s="31">
        <v>9.9120475637581668E-2</v>
      </c>
      <c r="AA175" s="31">
        <v>2.250803236897532E-2</v>
      </c>
      <c r="AB175" s="31">
        <v>6.5547648484522603E-2</v>
      </c>
      <c r="AC175" s="31">
        <v>6.9628395848584726E-2</v>
      </c>
      <c r="AD175" s="31">
        <v>6.0882088759193681E-2</v>
      </c>
      <c r="AE175" s="31">
        <v>6.2872155189259829E-2</v>
      </c>
      <c r="AF175" s="31">
        <v>7.281052872589204E-2</v>
      </c>
      <c r="AG175" s="31">
        <v>5.5763489209087289E-2</v>
      </c>
      <c r="AH175" s="31">
        <v>6.450385986571594E-2</v>
      </c>
      <c r="AI175" s="31">
        <v>0.10485309734642859</v>
      </c>
      <c r="AJ175" s="31">
        <v>6.259227882158809E-2</v>
      </c>
      <c r="AK175" s="31">
        <v>6.8599197531240746E-2</v>
      </c>
      <c r="AL175" s="31">
        <v>5.8453936704806808E-2</v>
      </c>
      <c r="AM175" s="31">
        <v>6.0821786295606181E-2</v>
      </c>
      <c r="AN175" s="31">
        <v>0.10871200396356162</v>
      </c>
      <c r="AO175" s="31">
        <v>8.1234353309591445E-2</v>
      </c>
      <c r="AP175" s="31">
        <v>6.3907524365019161E-2</v>
      </c>
      <c r="AQ175" s="31">
        <v>8.6219061139922698E-2</v>
      </c>
      <c r="AR175" s="31">
        <v>8.4039391655790538E-2</v>
      </c>
      <c r="AS175" s="31">
        <v>7.2918304926018515E-2</v>
      </c>
      <c r="AT175" s="31">
        <v>3.3864956833131898E-2</v>
      </c>
      <c r="AU175" s="31">
        <v>6.8816641732062048E-2</v>
      </c>
      <c r="AV175" s="31">
        <v>3.5810646123854012E-2</v>
      </c>
      <c r="AW175" s="31">
        <v>7.6883631560121374E-2</v>
      </c>
      <c r="AX175" s="31">
        <v>6.4616493049869009E-2</v>
      </c>
      <c r="AY175" s="31">
        <v>8.3766530586805971E-2</v>
      </c>
      <c r="AZ175" s="31">
        <v>6.3660439793258597E-2</v>
      </c>
      <c r="BA175" s="31">
        <v>6.2914230789096276E-2</v>
      </c>
      <c r="BB175" s="31">
        <v>7.6790539792661316E-2</v>
      </c>
      <c r="BC175" s="31">
        <v>7.3163749094575195E-2</v>
      </c>
      <c r="BD175" s="31">
        <v>7.1904631761291124E-2</v>
      </c>
      <c r="BE175" s="31">
        <v>5.8429286772212735E-2</v>
      </c>
      <c r="BF175" s="60"/>
      <c r="BG175" s="60"/>
      <c r="BH175" s="60"/>
      <c r="BI175" s="60"/>
    </row>
    <row r="176" spans="1:61" outlineLevel="1">
      <c r="A176" s="170"/>
      <c r="B176" s="174">
        <v>174</v>
      </c>
      <c r="D176" s="31">
        <v>-0.20663672686964946</v>
      </c>
      <c r="E176" s="31">
        <v>-0.23963911110966085</v>
      </c>
      <c r="F176" s="31">
        <v>-0.19377556722487993</v>
      </c>
      <c r="G176" s="31">
        <v>-0.19667267056573109</v>
      </c>
      <c r="H176" s="31">
        <v>-0.19832146792901736</v>
      </c>
      <c r="I176" s="31">
        <v>-0.18759065264887106</v>
      </c>
      <c r="J176" s="31">
        <v>-0.24875118665730625</v>
      </c>
      <c r="K176" s="31">
        <v>-0.21250333013948025</v>
      </c>
      <c r="L176" s="31">
        <v>-0.18345276323003798</v>
      </c>
      <c r="M176" s="31">
        <v>-0.18794898767840035</v>
      </c>
      <c r="N176" s="31">
        <v>-0.19434568462543164</v>
      </c>
      <c r="O176" s="31">
        <v>-0.1965192649703878</v>
      </c>
      <c r="P176" s="31">
        <v>-0.21876341378886505</v>
      </c>
      <c r="Q176" s="31">
        <v>-0.20941867398814357</v>
      </c>
      <c r="R176" s="31">
        <v>-0.15025749458548762</v>
      </c>
      <c r="S176" s="31">
        <v>-0.19831640106704812</v>
      </c>
      <c r="T176" s="31">
        <v>-0.19063932476945222</v>
      </c>
      <c r="U176" s="31">
        <v>-0.19298885908759725</v>
      </c>
      <c r="V176" s="31">
        <v>-0.19992696853124642</v>
      </c>
      <c r="W176" s="31">
        <v>-0.21717851527880416</v>
      </c>
      <c r="X176" s="31">
        <v>-0.20481699911382095</v>
      </c>
      <c r="Y176" s="31">
        <v>-0.17420665482110415</v>
      </c>
      <c r="Z176" s="31">
        <v>-0.2116235581971142</v>
      </c>
      <c r="AA176" s="31">
        <v>-0.19950805269641952</v>
      </c>
      <c r="AB176" s="31">
        <v>-0.18735165460066494</v>
      </c>
      <c r="AC176" s="31">
        <v>-0.19997360443550533</v>
      </c>
      <c r="AD176" s="31">
        <v>-0.19546489563692088</v>
      </c>
      <c r="AE176" s="31">
        <v>-0.1965347725693373</v>
      </c>
      <c r="AF176" s="31">
        <v>-0.19131545113638782</v>
      </c>
      <c r="AG176" s="31">
        <v>-0.19213129090158865</v>
      </c>
      <c r="AH176" s="31">
        <v>-0.19817626582076298</v>
      </c>
      <c r="AI176" s="31">
        <v>-0.21813974871200364</v>
      </c>
      <c r="AJ176" s="31">
        <v>-0.19709701505492419</v>
      </c>
      <c r="AK176" s="31">
        <v>-0.19706067365865154</v>
      </c>
      <c r="AL176" s="31">
        <v>-0.20101963201828435</v>
      </c>
      <c r="AM176" s="31">
        <v>-0.19938526215996488</v>
      </c>
      <c r="AN176" s="31">
        <v>-0.25473357491781701</v>
      </c>
      <c r="AO176" s="31">
        <v>-0.21195870004978368</v>
      </c>
      <c r="AP176" s="31">
        <v>-0.20210733169486494</v>
      </c>
      <c r="AQ176" s="31">
        <v>-0.2089484017558583</v>
      </c>
      <c r="AR176" s="31">
        <v>-0.21329347547462973</v>
      </c>
      <c r="AS176" s="31">
        <v>-0.19593447283208443</v>
      </c>
      <c r="AT176" s="31">
        <v>-0.18136915734086642</v>
      </c>
      <c r="AU176" s="31">
        <v>-0.20477978882980941</v>
      </c>
      <c r="AV176" s="31">
        <v>-0.18160352832288848</v>
      </c>
      <c r="AW176" s="31">
        <v>-0.21056030938333606</v>
      </c>
      <c r="AX176" s="31">
        <v>-0.20156858548674542</v>
      </c>
      <c r="AY176" s="31">
        <v>-0.20256662124834143</v>
      </c>
      <c r="AZ176" s="31">
        <v>-0.18646926204413686</v>
      </c>
      <c r="BA176" s="31">
        <v>-0.19413898408103403</v>
      </c>
      <c r="BB176" s="31">
        <v>-0.20575368498050087</v>
      </c>
      <c r="BC176" s="31">
        <v>-0.199694320532977</v>
      </c>
      <c r="BD176" s="31">
        <v>-0.20667439190788128</v>
      </c>
      <c r="BE176" s="31">
        <v>-0.19208104501518797</v>
      </c>
      <c r="BF176" s="60"/>
      <c r="BG176" s="60"/>
      <c r="BH176" s="60"/>
      <c r="BI176" s="60"/>
    </row>
    <row r="177" spans="1:61" outlineLevel="1">
      <c r="A177" s="170"/>
      <c r="B177" s="174">
        <v>175</v>
      </c>
      <c r="D177" s="31">
        <v>0.28772900710890736</v>
      </c>
      <c r="E177" s="31">
        <v>0.27092696230975616</v>
      </c>
      <c r="F177" s="31">
        <v>0.2899842608063613</v>
      </c>
      <c r="G177" s="31">
        <v>0.28298512422600247</v>
      </c>
      <c r="H177" s="31">
        <v>0.2851490113700737</v>
      </c>
      <c r="I177" s="31">
        <v>0.28500958184648895</v>
      </c>
      <c r="J177" s="31">
        <v>0.28370267151158091</v>
      </c>
      <c r="K177" s="31">
        <v>0.28674139316725961</v>
      </c>
      <c r="L177" s="31">
        <v>0.28175998233412042</v>
      </c>
      <c r="M177" s="31">
        <v>0.2816386059607896</v>
      </c>
      <c r="N177" s="31">
        <v>0.28536787107195966</v>
      </c>
      <c r="O177" s="31">
        <v>0.28483022925532114</v>
      </c>
      <c r="P177" s="31">
        <v>0.29049857880350527</v>
      </c>
      <c r="Q177" s="31">
        <v>0.28379003825737037</v>
      </c>
      <c r="R177" s="31">
        <v>0.28273774566805199</v>
      </c>
      <c r="S177" s="31">
        <v>0.2827376505232107</v>
      </c>
      <c r="T177" s="31">
        <v>0.29843590380536777</v>
      </c>
      <c r="U177" s="31">
        <v>0.28144827104784864</v>
      </c>
      <c r="V177" s="31">
        <v>0.28829362994568158</v>
      </c>
      <c r="W177" s="31">
        <v>0.28413424093437806</v>
      </c>
      <c r="X177" s="31">
        <v>0.27952983232604545</v>
      </c>
      <c r="Y177" s="31">
        <v>0.28710962148426139</v>
      </c>
      <c r="Z177" s="31">
        <v>0.28962031145387657</v>
      </c>
      <c r="AA177" s="31">
        <v>0.27114185557669329</v>
      </c>
      <c r="AB177" s="31">
        <v>0.28103942707747115</v>
      </c>
      <c r="AC177" s="31">
        <v>0.28514864990810113</v>
      </c>
      <c r="AD177" s="31">
        <v>0.28738107681180652</v>
      </c>
      <c r="AE177" s="31">
        <v>0.28455904652676672</v>
      </c>
      <c r="AF177" s="31">
        <v>0.28085824415958044</v>
      </c>
      <c r="AG177" s="31">
        <v>0.29238266824468462</v>
      </c>
      <c r="AH177" s="31">
        <v>0.28031453942393714</v>
      </c>
      <c r="AI177" s="31">
        <v>0.27893679484614825</v>
      </c>
      <c r="AJ177" s="31">
        <v>0.28512098255909085</v>
      </c>
      <c r="AK177" s="31">
        <v>0.26488534058798557</v>
      </c>
      <c r="AL177" s="31">
        <v>0.2778199459708583</v>
      </c>
      <c r="AM177" s="31">
        <v>0.28619542192321351</v>
      </c>
      <c r="AN177" s="31">
        <v>0.30806351907524121</v>
      </c>
      <c r="AO177" s="31">
        <v>0.28425444932860688</v>
      </c>
      <c r="AP177" s="31">
        <v>0.28618264020825912</v>
      </c>
      <c r="AQ177" s="31">
        <v>0.28465242249808648</v>
      </c>
      <c r="AR177" s="31">
        <v>0.28471988958403216</v>
      </c>
      <c r="AS177" s="31">
        <v>0.28165005765394108</v>
      </c>
      <c r="AT177" s="31">
        <v>0.29288374730803418</v>
      </c>
      <c r="AU177" s="31">
        <v>0.28111087216612968</v>
      </c>
      <c r="AV177" s="31">
        <v>0.28413142627924287</v>
      </c>
      <c r="AW177" s="31">
        <v>0.28562150100728984</v>
      </c>
      <c r="AX177" s="31">
        <v>0.2856719537668066</v>
      </c>
      <c r="AY177" s="31">
        <v>0.28632240556882116</v>
      </c>
      <c r="AZ177" s="31">
        <v>0.28547139334660182</v>
      </c>
      <c r="BA177" s="31">
        <v>0.28349120517139337</v>
      </c>
      <c r="BB177" s="31">
        <v>0.28615083352883275</v>
      </c>
      <c r="BC177" s="31">
        <v>0.2838741617953463</v>
      </c>
      <c r="BD177" s="31">
        <v>0.28037736243139383</v>
      </c>
      <c r="BE177" s="31">
        <v>0.28420139449902559</v>
      </c>
      <c r="BF177" s="60"/>
      <c r="BG177" s="60"/>
      <c r="BH177" s="60"/>
      <c r="BI177" s="60"/>
    </row>
    <row r="178" spans="1:61" outlineLevel="1">
      <c r="A178" s="170"/>
      <c r="B178" s="174">
        <v>176</v>
      </c>
      <c r="D178" s="31">
        <v>1.7069606512678453E-2</v>
      </c>
      <c r="E178" s="31">
        <v>1.6552268024858856E-2</v>
      </c>
      <c r="F178" s="31">
        <v>1.6884808980926914E-2</v>
      </c>
      <c r="G178" s="31">
        <v>1.6313376266207182E-2</v>
      </c>
      <c r="H178" s="31">
        <v>1.6393943148746228E-2</v>
      </c>
      <c r="I178" s="31">
        <v>1.6487334535780412E-2</v>
      </c>
      <c r="J178" s="31">
        <v>1.7042358123801227E-2</v>
      </c>
      <c r="K178" s="31">
        <v>1.6397049080020095E-2</v>
      </c>
      <c r="L178" s="31">
        <v>1.7148540698927305E-2</v>
      </c>
      <c r="M178" s="31">
        <v>1.6568226227378101E-2</v>
      </c>
      <c r="N178" s="31">
        <v>1.6239658779423113E-2</v>
      </c>
      <c r="O178" s="31">
        <v>1.4944986467434054E-2</v>
      </c>
      <c r="P178" s="31">
        <v>1.7398767402179435E-2</v>
      </c>
      <c r="Q178" s="31">
        <v>1.7164879005947407E-2</v>
      </c>
      <c r="R178" s="31">
        <v>1.6514003246118299E-2</v>
      </c>
      <c r="S178" s="31">
        <v>1.6099577033044595E-2</v>
      </c>
      <c r="T178" s="31">
        <v>1.749210972384746E-2</v>
      </c>
      <c r="U178" s="31">
        <v>1.7776288552165551E-2</v>
      </c>
      <c r="V178" s="31">
        <v>1.5675519503605795E-2</v>
      </c>
      <c r="W178" s="31">
        <v>1.6630199052646653E-2</v>
      </c>
      <c r="X178" s="31">
        <v>1.5547107133269608E-2</v>
      </c>
      <c r="Y178" s="31">
        <v>1.5159457625624144E-2</v>
      </c>
      <c r="Z178" s="31">
        <v>1.5823455220707411E-2</v>
      </c>
      <c r="AA178" s="31">
        <v>1.6247560170027778E-2</v>
      </c>
      <c r="AB178" s="31">
        <v>1.5624869819731506E-2</v>
      </c>
      <c r="AC178" s="31">
        <v>1.6239413994782091E-2</v>
      </c>
      <c r="AD178" s="31">
        <v>1.6694250765189496E-2</v>
      </c>
      <c r="AE178" s="31">
        <v>1.6466061917639028E-2</v>
      </c>
      <c r="AF178" s="31">
        <v>1.6824620360180863E-2</v>
      </c>
      <c r="AG178" s="31">
        <v>1.6080247796990361E-2</v>
      </c>
      <c r="AH178" s="31">
        <v>1.7765547889685835E-2</v>
      </c>
      <c r="AI178" s="31">
        <v>8.5354633160724946E-3</v>
      </c>
      <c r="AJ178" s="31">
        <v>1.7100358087364081E-2</v>
      </c>
      <c r="AK178" s="31">
        <v>1.9257833067450301E-2</v>
      </c>
      <c r="AL178" s="31">
        <v>1.6493101393689487E-2</v>
      </c>
      <c r="AM178" s="31">
        <v>1.651676781430117E-2</v>
      </c>
      <c r="AN178" s="31">
        <v>1.3387604712142648E-2</v>
      </c>
      <c r="AO178" s="31">
        <v>1.681280839947228E-2</v>
      </c>
      <c r="AP178" s="31">
        <v>1.6332104112459469E-2</v>
      </c>
      <c r="AQ178" s="31">
        <v>1.596697492517023E-2</v>
      </c>
      <c r="AR178" s="31">
        <v>1.6073011167664714E-2</v>
      </c>
      <c r="AS178" s="31">
        <v>1.8271794694913294E-2</v>
      </c>
      <c r="AT178" s="31">
        <v>1.6741877542982252E-2</v>
      </c>
      <c r="AU178" s="31">
        <v>1.6560347928585229E-2</v>
      </c>
      <c r="AV178" s="31">
        <v>1.5802795299602459E-2</v>
      </c>
      <c r="AW178" s="31">
        <v>1.7401119226232727E-2</v>
      </c>
      <c r="AX178" s="31">
        <v>1.6878832535802892E-2</v>
      </c>
      <c r="AY178" s="31">
        <v>1.9028847209653924E-2</v>
      </c>
      <c r="AZ178" s="31">
        <v>1.6075484172332705E-2</v>
      </c>
      <c r="BA178" s="31">
        <v>1.6231890457665921E-2</v>
      </c>
      <c r="BB178" s="31">
        <v>1.6206708644970012E-2</v>
      </c>
      <c r="BC178" s="31">
        <v>1.6324414371964677E-2</v>
      </c>
      <c r="BD178" s="31">
        <v>1.8085973688710889E-2</v>
      </c>
      <c r="BE178" s="31">
        <v>1.5919092215677562E-2</v>
      </c>
      <c r="BF178" s="60"/>
      <c r="BG178" s="60"/>
      <c r="BH178" s="60"/>
      <c r="BI178" s="60"/>
    </row>
    <row r="179" spans="1:61" outlineLevel="1">
      <c r="A179" s="170"/>
      <c r="B179" s="174">
        <v>177</v>
      </c>
      <c r="D179" s="31">
        <v>1.6786752067508934E-2</v>
      </c>
      <c r="E179" s="31">
        <v>1.6747525564226536E-2</v>
      </c>
      <c r="F179" s="31">
        <v>1.7009932059591473E-2</v>
      </c>
      <c r="G179" s="31">
        <v>1.6955520913816583E-2</v>
      </c>
      <c r="H179" s="31">
        <v>1.7086999661839512E-2</v>
      </c>
      <c r="I179" s="31">
        <v>1.690720112802924E-2</v>
      </c>
      <c r="J179" s="31">
        <v>1.7168498267042372E-2</v>
      </c>
      <c r="K179" s="31">
        <v>1.7428216497280095E-2</v>
      </c>
      <c r="L179" s="31">
        <v>1.7414061292593028E-2</v>
      </c>
      <c r="M179" s="31">
        <v>1.720622198906013E-2</v>
      </c>
      <c r="N179" s="31">
        <v>1.6977158990882913E-2</v>
      </c>
      <c r="O179" s="31">
        <v>1.7313247671871868E-2</v>
      </c>
      <c r="P179" s="31">
        <v>1.6956025473438538E-2</v>
      </c>
      <c r="Q179" s="31">
        <v>1.695041636105039E-2</v>
      </c>
      <c r="R179" s="31">
        <v>1.7117255131705159E-2</v>
      </c>
      <c r="S179" s="31">
        <v>1.7069436046277635E-2</v>
      </c>
      <c r="T179" s="31">
        <v>1.6939413316907893E-2</v>
      </c>
      <c r="U179" s="31">
        <v>1.719346265690247E-2</v>
      </c>
      <c r="V179" s="31">
        <v>1.7161459713348436E-2</v>
      </c>
      <c r="W179" s="31">
        <v>1.6860801541318384E-2</v>
      </c>
      <c r="X179" s="31">
        <v>1.725507894387681E-2</v>
      </c>
      <c r="Y179" s="31">
        <v>1.7002749995337119E-2</v>
      </c>
      <c r="Z179" s="31">
        <v>1.6823080470422646E-2</v>
      </c>
      <c r="AA179" s="31">
        <v>1.7381500251264996E-2</v>
      </c>
      <c r="AB179" s="31">
        <v>1.6978633925670391E-2</v>
      </c>
      <c r="AC179" s="31">
        <v>1.6908543562592665E-2</v>
      </c>
      <c r="AD179" s="31">
        <v>1.6810530680632627E-2</v>
      </c>
      <c r="AE179" s="31">
        <v>1.7124782362528762E-2</v>
      </c>
      <c r="AF179" s="31">
        <v>1.6923297552258253E-2</v>
      </c>
      <c r="AG179" s="31">
        <v>1.6879451969016607E-2</v>
      </c>
      <c r="AH179" s="31">
        <v>1.6966263387364029E-2</v>
      </c>
      <c r="AI179" s="31">
        <v>1.7250460353881336E-2</v>
      </c>
      <c r="AJ179" s="31">
        <v>1.7318240947118611E-2</v>
      </c>
      <c r="AK179" s="31">
        <v>1.6424473897077706E-2</v>
      </c>
      <c r="AL179" s="31">
        <v>1.6898903802612567E-2</v>
      </c>
      <c r="AM179" s="31">
        <v>1.7065638512686939E-2</v>
      </c>
      <c r="AN179" s="31">
        <v>1.7635386805908114E-2</v>
      </c>
      <c r="AO179" s="31">
        <v>1.715467325690679E-2</v>
      </c>
      <c r="AP179" s="31">
        <v>1.7190495573677769E-2</v>
      </c>
      <c r="AQ179" s="31">
        <v>1.6952934743774482E-2</v>
      </c>
      <c r="AR179" s="31">
        <v>1.7167145572104206E-2</v>
      </c>
      <c r="AS179" s="31">
        <v>1.7071273312970148E-2</v>
      </c>
      <c r="AT179" s="31">
        <v>1.7054156160156039E-2</v>
      </c>
      <c r="AU179" s="31">
        <v>1.6892411172958977E-2</v>
      </c>
      <c r="AV179" s="31">
        <v>1.6875012456433913E-2</v>
      </c>
      <c r="AW179" s="31">
        <v>1.7276607721454604E-2</v>
      </c>
      <c r="AX179" s="31">
        <v>1.6922988035720829E-2</v>
      </c>
      <c r="AY179" s="31">
        <v>1.6870773683148002E-2</v>
      </c>
      <c r="AZ179" s="31">
        <v>1.6762540532253616E-2</v>
      </c>
      <c r="BA179" s="31">
        <v>1.6943170190737777E-2</v>
      </c>
      <c r="BB179" s="31">
        <v>1.6836736100497216E-2</v>
      </c>
      <c r="BC179" s="31">
        <v>1.6954615724874465E-2</v>
      </c>
      <c r="BD179" s="31">
        <v>1.7190103196549511E-2</v>
      </c>
      <c r="BE179" s="31">
        <v>1.6996314400266339E-2</v>
      </c>
      <c r="BF179" s="60"/>
      <c r="BG179" s="60"/>
      <c r="BH179" s="60"/>
      <c r="BI179" s="60"/>
    </row>
    <row r="180" spans="1:61" outlineLevel="1">
      <c r="B180" s="174">
        <v>178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 s="60"/>
      <c r="BG180" s="60"/>
      <c r="BH180" s="60"/>
      <c r="BI180" s="60"/>
    </row>
    <row r="181" spans="1:61" outlineLevel="1">
      <c r="B181" s="174">
        <v>179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 s="60"/>
      <c r="BG181" s="60"/>
      <c r="BH181" s="60"/>
      <c r="BI181" s="60"/>
    </row>
    <row r="182" spans="1:61" outlineLevel="1">
      <c r="B182" s="174">
        <v>180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 s="60"/>
      <c r="BG182" s="60"/>
      <c r="BH182" s="60"/>
      <c r="BI182" s="60"/>
    </row>
    <row r="183" spans="1:61" outlineLevel="1">
      <c r="A183" s="170"/>
      <c r="B183" s="174">
        <v>181</v>
      </c>
      <c r="D183" s="33">
        <v>1</v>
      </c>
      <c r="E183" s="33">
        <v>1</v>
      </c>
      <c r="F183" s="33">
        <v>1</v>
      </c>
      <c r="G183" s="33">
        <v>1</v>
      </c>
      <c r="H183" s="33">
        <v>1</v>
      </c>
      <c r="I183" s="33">
        <v>1</v>
      </c>
      <c r="J183" s="33">
        <v>1</v>
      </c>
      <c r="K183" s="33">
        <v>1</v>
      </c>
      <c r="L183" s="33">
        <v>1</v>
      </c>
      <c r="M183" s="33">
        <v>1</v>
      </c>
      <c r="N183" s="33">
        <v>1</v>
      </c>
      <c r="O183" s="33">
        <v>1</v>
      </c>
      <c r="P183" s="33">
        <v>1</v>
      </c>
      <c r="Q183" s="33">
        <v>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60"/>
      <c r="BG183" s="60"/>
      <c r="BH183" s="60"/>
      <c r="BI183" s="60"/>
    </row>
    <row r="184" spans="1:61" outlineLevel="1">
      <c r="A184" s="170"/>
      <c r="B184" s="174">
        <v>182</v>
      </c>
      <c r="D184" s="33">
        <v>0.16439999999999999</v>
      </c>
      <c r="E184" s="33">
        <v>0.16439999999999999</v>
      </c>
      <c r="F184" s="33">
        <v>0.16439999999999999</v>
      </c>
      <c r="G184" s="33">
        <v>0.16439999999999999</v>
      </c>
      <c r="H184" s="33">
        <v>0.16439999999999999</v>
      </c>
      <c r="I184" s="33">
        <v>0.16439999999999999</v>
      </c>
      <c r="J184" s="33">
        <v>0.16439999999999999</v>
      </c>
      <c r="K184" s="33">
        <v>0.16439999999999999</v>
      </c>
      <c r="L184" s="33">
        <v>0.16439999999999999</v>
      </c>
      <c r="M184" s="33">
        <v>0.16439999999999999</v>
      </c>
      <c r="N184" s="33">
        <v>0.16439999999999999</v>
      </c>
      <c r="O184" s="33">
        <v>0.16439999999999999</v>
      </c>
      <c r="P184" s="33">
        <v>0.16439999999999999</v>
      </c>
      <c r="Q184" s="33">
        <v>0.16439999999999999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60"/>
      <c r="BG184" s="60"/>
      <c r="BH184" s="60"/>
      <c r="BI184" s="60"/>
    </row>
    <row r="185" spans="1:61" outlineLevel="1">
      <c r="A185" s="170"/>
      <c r="B185" s="174">
        <v>183</v>
      </c>
      <c r="D185" s="33">
        <v>63422.311800000003</v>
      </c>
      <c r="E185" s="33">
        <v>63422.311800000003</v>
      </c>
      <c r="F185" s="33">
        <v>63422.311800000003</v>
      </c>
      <c r="G185" s="33">
        <v>63422.311800000003</v>
      </c>
      <c r="H185" s="33">
        <v>63422.311800000003</v>
      </c>
      <c r="I185" s="33">
        <v>63422.311800000003</v>
      </c>
      <c r="J185" s="33">
        <v>63422.311800000003</v>
      </c>
      <c r="K185" s="33">
        <v>63422.311800000003</v>
      </c>
      <c r="L185" s="33">
        <v>63422.311800000003</v>
      </c>
      <c r="M185" s="33">
        <v>63422.311800000003</v>
      </c>
      <c r="N185" s="33">
        <v>63422.311800000003</v>
      </c>
      <c r="O185" s="33">
        <v>63422.311800000003</v>
      </c>
      <c r="P185" s="33">
        <v>63422.311800000003</v>
      </c>
      <c r="Q185" s="33">
        <v>63422.311800000003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60"/>
      <c r="BG185" s="60"/>
      <c r="BH185" s="60"/>
      <c r="BI185" s="60"/>
    </row>
    <row r="186" spans="1:61" outlineLevel="1">
      <c r="A186" s="170"/>
      <c r="B186" s="174">
        <v>184</v>
      </c>
      <c r="D186" s="6">
        <v>345129.01459999999</v>
      </c>
      <c r="E186" s="6">
        <v>345129.01459999999</v>
      </c>
      <c r="F186" s="6">
        <v>345129.01459999999</v>
      </c>
      <c r="G186" s="6">
        <v>345129.01459999999</v>
      </c>
      <c r="H186" s="6">
        <v>345129.01459999999</v>
      </c>
      <c r="I186" s="6">
        <v>345129.01459999999</v>
      </c>
      <c r="J186" s="6">
        <v>345129.01459999999</v>
      </c>
      <c r="K186" s="6">
        <v>345129.01459999999</v>
      </c>
      <c r="L186" s="6">
        <v>345129.01459999999</v>
      </c>
      <c r="M186" s="6">
        <v>345129.01459999999</v>
      </c>
      <c r="N186" s="6">
        <v>345129.01459999999</v>
      </c>
      <c r="O186" s="6">
        <v>345129.01459999999</v>
      </c>
      <c r="P186" s="6">
        <v>345129.01459999999</v>
      </c>
      <c r="Q186" s="6">
        <v>345129.01459999999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0"/>
      <c r="BG186" s="60"/>
      <c r="BH186" s="60"/>
      <c r="BI186" s="60"/>
    </row>
    <row r="187" spans="1:61" outlineLevel="1">
      <c r="A187" s="39"/>
      <c r="B187" s="174">
        <v>185</v>
      </c>
      <c r="D187" s="6">
        <v>1630327994.0632999</v>
      </c>
      <c r="E187" s="6">
        <v>1630327994.0632999</v>
      </c>
      <c r="F187" s="6">
        <v>1630327994.0632999</v>
      </c>
      <c r="G187" s="6">
        <v>1630327994.0632999</v>
      </c>
      <c r="H187" s="6">
        <v>1630327994.0632999</v>
      </c>
      <c r="I187" s="6">
        <v>1630327994.0632999</v>
      </c>
      <c r="J187" s="6">
        <v>1630327994.0632999</v>
      </c>
      <c r="K187" s="6">
        <v>1630327994.0632999</v>
      </c>
      <c r="L187" s="6">
        <v>1630327994.0632999</v>
      </c>
      <c r="M187" s="6">
        <v>1630327994.0632999</v>
      </c>
      <c r="N187" s="6">
        <v>1630327994.0632999</v>
      </c>
      <c r="O187" s="6">
        <v>1630327994.0632999</v>
      </c>
      <c r="P187" s="6">
        <v>1630327994.0632999</v>
      </c>
      <c r="Q187" s="6">
        <v>1630327994.0632999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0"/>
      <c r="BG187" s="60"/>
      <c r="BH187" s="60"/>
      <c r="BI187" s="60"/>
    </row>
    <row r="188" spans="1:61" outlineLevel="1">
      <c r="A188" s="170"/>
      <c r="B188" s="174">
        <v>186</v>
      </c>
      <c r="D188" s="33">
        <v>1</v>
      </c>
      <c r="E188" s="33">
        <v>1</v>
      </c>
      <c r="F188" s="33">
        <v>1</v>
      </c>
      <c r="G188" s="33">
        <v>1</v>
      </c>
      <c r="H188" s="33">
        <v>1</v>
      </c>
      <c r="I188" s="33">
        <v>1</v>
      </c>
      <c r="J188" s="33">
        <v>1</v>
      </c>
      <c r="K188" s="33">
        <v>1</v>
      </c>
      <c r="L188" s="33">
        <v>1</v>
      </c>
      <c r="M188" s="33">
        <v>1</v>
      </c>
      <c r="N188" s="33">
        <v>1</v>
      </c>
      <c r="O188" s="33">
        <v>1</v>
      </c>
      <c r="P188" s="33">
        <v>1</v>
      </c>
      <c r="Q188" s="33">
        <v>1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60"/>
      <c r="BG188" s="60"/>
      <c r="BH188" s="60"/>
      <c r="BI188" s="60"/>
    </row>
    <row r="189" spans="1:61" outlineLevel="1">
      <c r="A189" s="170"/>
      <c r="B189" s="174">
        <v>187</v>
      </c>
      <c r="D189" s="33">
        <v>1</v>
      </c>
      <c r="E189" s="33">
        <v>1</v>
      </c>
      <c r="F189" s="33">
        <v>1</v>
      </c>
      <c r="G189" s="33">
        <v>1</v>
      </c>
      <c r="H189" s="33">
        <v>1</v>
      </c>
      <c r="I189" s="33">
        <v>1</v>
      </c>
      <c r="J189" s="33">
        <v>1</v>
      </c>
      <c r="K189" s="33">
        <v>1</v>
      </c>
      <c r="L189" s="33">
        <v>1</v>
      </c>
      <c r="M189" s="33">
        <v>1</v>
      </c>
      <c r="N189" s="33">
        <v>1</v>
      </c>
      <c r="O189" s="33">
        <v>1</v>
      </c>
      <c r="P189" s="33">
        <v>1</v>
      </c>
      <c r="Q189" s="33">
        <v>1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60"/>
      <c r="BG189" s="60"/>
      <c r="BH189" s="60"/>
      <c r="BI189" s="60"/>
    </row>
    <row r="190" spans="1:61" outlineLevel="1">
      <c r="A190" s="170"/>
      <c r="B190" s="174">
        <v>188</v>
      </c>
      <c r="D190" s="33">
        <v>1</v>
      </c>
      <c r="E190" s="33">
        <v>1</v>
      </c>
      <c r="F190" s="33">
        <v>1</v>
      </c>
      <c r="G190" s="33">
        <v>1</v>
      </c>
      <c r="H190" s="33">
        <v>1</v>
      </c>
      <c r="I190" s="33">
        <v>1</v>
      </c>
      <c r="J190" s="33">
        <v>1</v>
      </c>
      <c r="K190" s="33">
        <v>1</v>
      </c>
      <c r="L190" s="33">
        <v>1</v>
      </c>
      <c r="M190" s="33">
        <v>1</v>
      </c>
      <c r="N190" s="33">
        <v>1</v>
      </c>
      <c r="O190" s="33">
        <v>1</v>
      </c>
      <c r="P190" s="33">
        <v>1</v>
      </c>
      <c r="Q190" s="33">
        <v>1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60"/>
      <c r="BG190" s="60"/>
      <c r="BH190" s="60"/>
      <c r="BI190" s="60"/>
    </row>
    <row r="191" spans="1:61" outlineLevel="1">
      <c r="A191" s="170"/>
      <c r="B191" s="174">
        <v>189</v>
      </c>
      <c r="D191" s="33">
        <v>1</v>
      </c>
      <c r="E191" s="33">
        <v>1</v>
      </c>
      <c r="F191" s="33">
        <v>1</v>
      </c>
      <c r="G191" s="33">
        <v>1</v>
      </c>
      <c r="H191" s="33">
        <v>1</v>
      </c>
      <c r="I191" s="33">
        <v>1</v>
      </c>
      <c r="J191" s="33">
        <v>1</v>
      </c>
      <c r="K191" s="33">
        <v>1</v>
      </c>
      <c r="L191" s="33">
        <v>1</v>
      </c>
      <c r="M191" s="33">
        <v>1</v>
      </c>
      <c r="N191" s="33">
        <v>1</v>
      </c>
      <c r="O191" s="33">
        <v>1</v>
      </c>
      <c r="P191" s="33">
        <v>1</v>
      </c>
      <c r="Q191" s="33">
        <v>1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60"/>
      <c r="BG191" s="60"/>
      <c r="BH191" s="60"/>
      <c r="BI191" s="60"/>
    </row>
    <row r="192" spans="1:61" outlineLevel="1">
      <c r="A192" s="170"/>
      <c r="B192" s="174">
        <v>190</v>
      </c>
      <c r="D192" s="33">
        <v>1</v>
      </c>
      <c r="E192" s="33">
        <v>1</v>
      </c>
      <c r="F192" s="33">
        <v>1</v>
      </c>
      <c r="G192" s="33">
        <v>1</v>
      </c>
      <c r="H192" s="33">
        <v>1</v>
      </c>
      <c r="I192" s="33">
        <v>1</v>
      </c>
      <c r="J192" s="33">
        <v>1</v>
      </c>
      <c r="K192" s="33">
        <v>1</v>
      </c>
      <c r="L192" s="33">
        <v>1</v>
      </c>
      <c r="M192" s="33">
        <v>1</v>
      </c>
      <c r="N192" s="33">
        <v>1</v>
      </c>
      <c r="O192" s="33">
        <v>1</v>
      </c>
      <c r="P192" s="33">
        <v>1</v>
      </c>
      <c r="Q192" s="33">
        <v>1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60"/>
      <c r="BG192" s="60"/>
      <c r="BH192" s="60"/>
      <c r="BI192" s="60"/>
    </row>
    <row r="193" spans="1:61" outlineLevel="1">
      <c r="A193" s="170"/>
      <c r="B193" s="174">
        <v>191</v>
      </c>
      <c r="D193" s="33">
        <v>1</v>
      </c>
      <c r="E193" s="33">
        <v>1</v>
      </c>
      <c r="F193" s="33">
        <v>1</v>
      </c>
      <c r="G193" s="33">
        <v>1</v>
      </c>
      <c r="H193" s="33">
        <v>1</v>
      </c>
      <c r="I193" s="33">
        <v>1</v>
      </c>
      <c r="J193" s="33">
        <v>1</v>
      </c>
      <c r="K193" s="33">
        <v>1</v>
      </c>
      <c r="L193" s="33">
        <v>1</v>
      </c>
      <c r="M193" s="33">
        <v>1</v>
      </c>
      <c r="N193" s="33">
        <v>1</v>
      </c>
      <c r="O193" s="33">
        <v>1</v>
      </c>
      <c r="P193" s="33">
        <v>1</v>
      </c>
      <c r="Q193" s="33">
        <v>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60"/>
      <c r="BG193" s="60"/>
      <c r="BH193" s="60"/>
      <c r="BI193" s="60"/>
    </row>
    <row r="194" spans="1:61" outlineLevel="1">
      <c r="A194" s="170"/>
      <c r="B194" s="174">
        <v>192</v>
      </c>
      <c r="D194" s="33">
        <v>1</v>
      </c>
      <c r="E194" s="33">
        <v>1</v>
      </c>
      <c r="F194" s="33">
        <v>1</v>
      </c>
      <c r="G194" s="33">
        <v>1</v>
      </c>
      <c r="H194" s="33">
        <v>1</v>
      </c>
      <c r="I194" s="33">
        <v>1</v>
      </c>
      <c r="J194" s="33">
        <v>1</v>
      </c>
      <c r="K194" s="33">
        <v>1</v>
      </c>
      <c r="L194" s="33">
        <v>1</v>
      </c>
      <c r="M194" s="33">
        <v>1</v>
      </c>
      <c r="N194" s="33">
        <v>1</v>
      </c>
      <c r="O194" s="33">
        <v>1</v>
      </c>
      <c r="P194" s="33">
        <v>1</v>
      </c>
      <c r="Q194" s="33">
        <v>1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60"/>
      <c r="BG194" s="60"/>
      <c r="BH194" s="60"/>
      <c r="BI194" s="60"/>
    </row>
    <row r="195" spans="1:61" outlineLevel="1">
      <c r="A195" s="170"/>
      <c r="B195" s="174">
        <v>193</v>
      </c>
      <c r="D195" s="33">
        <v>1</v>
      </c>
      <c r="E195" s="33">
        <v>1</v>
      </c>
      <c r="F195" s="33">
        <v>1</v>
      </c>
      <c r="G195" s="33">
        <v>1</v>
      </c>
      <c r="H195" s="33">
        <v>1</v>
      </c>
      <c r="I195" s="33">
        <v>1</v>
      </c>
      <c r="J195" s="33">
        <v>1</v>
      </c>
      <c r="K195" s="33">
        <v>1</v>
      </c>
      <c r="L195" s="33">
        <v>1</v>
      </c>
      <c r="M195" s="33">
        <v>1</v>
      </c>
      <c r="N195" s="33">
        <v>1</v>
      </c>
      <c r="O195" s="33">
        <v>1</v>
      </c>
      <c r="P195" s="33">
        <v>1</v>
      </c>
      <c r="Q195" s="33">
        <v>1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60"/>
      <c r="BG195" s="60"/>
      <c r="BH195" s="60"/>
      <c r="BI195" s="60"/>
    </row>
    <row r="196" spans="1:61" outlineLevel="1">
      <c r="A196" s="170"/>
      <c r="B196" s="174">
        <v>194</v>
      </c>
      <c r="D196" s="33">
        <v>1</v>
      </c>
      <c r="E196" s="33">
        <v>1</v>
      </c>
      <c r="F196" s="33">
        <v>1</v>
      </c>
      <c r="G196" s="33">
        <v>1</v>
      </c>
      <c r="H196" s="33">
        <v>1</v>
      </c>
      <c r="I196" s="33">
        <v>1</v>
      </c>
      <c r="J196" s="33">
        <v>1</v>
      </c>
      <c r="K196" s="33">
        <v>1</v>
      </c>
      <c r="L196" s="33">
        <v>1</v>
      </c>
      <c r="M196" s="33">
        <v>1</v>
      </c>
      <c r="N196" s="33">
        <v>1</v>
      </c>
      <c r="O196" s="33">
        <v>1</v>
      </c>
      <c r="P196" s="33">
        <v>1</v>
      </c>
      <c r="Q196" s="33">
        <v>1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60"/>
      <c r="BG196" s="60"/>
      <c r="BH196" s="60"/>
      <c r="BI196" s="60"/>
    </row>
    <row r="197" spans="1:61" outlineLevel="1">
      <c r="A197" s="170"/>
      <c r="B197" s="174">
        <v>195</v>
      </c>
      <c r="D197" s="33">
        <v>1</v>
      </c>
      <c r="E197" s="33">
        <v>1</v>
      </c>
      <c r="F197" s="33">
        <v>1</v>
      </c>
      <c r="G197" s="33">
        <v>1</v>
      </c>
      <c r="H197" s="33">
        <v>1</v>
      </c>
      <c r="I197" s="33">
        <v>1</v>
      </c>
      <c r="J197" s="33">
        <v>1</v>
      </c>
      <c r="K197" s="33">
        <v>1</v>
      </c>
      <c r="L197" s="33">
        <v>1</v>
      </c>
      <c r="M197" s="33">
        <v>1</v>
      </c>
      <c r="N197" s="33">
        <v>1</v>
      </c>
      <c r="O197" s="33">
        <v>1</v>
      </c>
      <c r="P197" s="33">
        <v>1</v>
      </c>
      <c r="Q197" s="33">
        <v>1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60"/>
      <c r="BG197" s="60"/>
      <c r="BH197" s="60"/>
      <c r="BI197" s="60"/>
    </row>
    <row r="198" spans="1:61" outlineLevel="1">
      <c r="A198" s="39"/>
      <c r="B198" s="174">
        <v>196</v>
      </c>
      <c r="D198" s="6">
        <v>2722.7979999999998</v>
      </c>
      <c r="E198" s="6">
        <v>2722.7979999999998</v>
      </c>
      <c r="F198" s="6">
        <v>2722.7979999999998</v>
      </c>
      <c r="G198" s="6">
        <v>2722.7979999999998</v>
      </c>
      <c r="H198" s="6">
        <v>2722.7979999999998</v>
      </c>
      <c r="I198" s="6">
        <v>2722.7979999999998</v>
      </c>
      <c r="J198" s="6">
        <v>2722.7979999999998</v>
      </c>
      <c r="K198" s="6">
        <v>2722.7979999999998</v>
      </c>
      <c r="L198" s="6">
        <v>2722.7979999999998</v>
      </c>
      <c r="M198" s="6">
        <v>2722.7979999999998</v>
      </c>
      <c r="N198" s="6">
        <v>2722.7979999999998</v>
      </c>
      <c r="O198" s="6">
        <v>2722.7979999999998</v>
      </c>
      <c r="P198" s="6">
        <v>2722.7979999999998</v>
      </c>
      <c r="Q198" s="6">
        <v>2722.7979999999998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0"/>
      <c r="BG198" s="60"/>
      <c r="BH198" s="60"/>
      <c r="BI198" s="60"/>
    </row>
    <row r="199" spans="1:61" outlineLevel="1">
      <c r="A199" s="170"/>
      <c r="B199" s="174">
        <v>197</v>
      </c>
      <c r="D199" s="19">
        <v>0.12859999999999999</v>
      </c>
      <c r="E199" s="19">
        <v>0.12859999999999999</v>
      </c>
      <c r="F199" s="19">
        <v>0.12859999999999999</v>
      </c>
      <c r="G199" s="19">
        <v>0.12859999999999999</v>
      </c>
      <c r="H199" s="19">
        <v>0.12859999999999999</v>
      </c>
      <c r="I199" s="19">
        <v>0.12859999999999999</v>
      </c>
      <c r="J199" s="19">
        <v>0.12859999999999999</v>
      </c>
      <c r="K199" s="19">
        <v>0.12859999999999999</v>
      </c>
      <c r="L199" s="19">
        <v>0.12859999999999999</v>
      </c>
      <c r="M199" s="19">
        <v>0.12859999999999999</v>
      </c>
      <c r="N199" s="19">
        <v>0.12859999999999999</v>
      </c>
      <c r="O199" s="19">
        <v>0.12859999999999999</v>
      </c>
      <c r="P199" s="19">
        <v>0.12859999999999999</v>
      </c>
      <c r="Q199" s="19">
        <v>0.12859999999999999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60"/>
      <c r="BG199" s="60"/>
      <c r="BH199" s="60"/>
      <c r="BI199" s="60"/>
    </row>
    <row r="200" spans="1:61" outlineLevel="1">
      <c r="A200" s="170"/>
      <c r="B200" s="174">
        <v>198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 s="60"/>
      <c r="BG200" s="60"/>
      <c r="BH200" s="60"/>
      <c r="BI200" s="60"/>
    </row>
    <row r="201" spans="1:61" outlineLevel="1">
      <c r="B201" s="174">
        <v>199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 s="60"/>
      <c r="BG201" s="60"/>
      <c r="BH201" s="60"/>
      <c r="BI201" s="60"/>
    </row>
    <row r="202" spans="1:61" outlineLevel="1">
      <c r="B202" s="174">
        <v>200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 s="60"/>
      <c r="BG202" s="60"/>
      <c r="BH202" s="60"/>
      <c r="BI202" s="60"/>
    </row>
    <row r="203" spans="1:61" outlineLevel="1">
      <c r="B203" s="174">
        <v>201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 s="60"/>
      <c r="BG203" s="60"/>
      <c r="BH203" s="60"/>
      <c r="BI203" s="60"/>
    </row>
    <row r="204" spans="1:61" outlineLevel="1">
      <c r="B204" s="174">
        <v>202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 s="60"/>
      <c r="BG204" s="60"/>
      <c r="BH204" s="60"/>
      <c r="BI204" s="60"/>
    </row>
    <row r="205" spans="1:61" outlineLevel="1">
      <c r="A205" s="171"/>
      <c r="B205" s="174">
        <v>203</v>
      </c>
      <c r="D205" s="31">
        <v>1</v>
      </c>
      <c r="E205" s="31">
        <v>1</v>
      </c>
      <c r="F205" s="31">
        <v>1</v>
      </c>
      <c r="G205" s="31">
        <v>1</v>
      </c>
      <c r="H205" s="31">
        <v>1</v>
      </c>
      <c r="I205" s="31">
        <v>1</v>
      </c>
      <c r="J205" s="31">
        <v>1</v>
      </c>
      <c r="K205" s="31">
        <v>1</v>
      </c>
      <c r="L205" s="31">
        <v>1</v>
      </c>
      <c r="M205" s="31">
        <v>1</v>
      </c>
      <c r="N205" s="31">
        <v>1</v>
      </c>
      <c r="O205" s="31">
        <v>1</v>
      </c>
      <c r="P205" s="31">
        <v>1</v>
      </c>
      <c r="Q205" s="31">
        <v>1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60"/>
      <c r="BG205" s="60"/>
      <c r="BH205" s="60"/>
      <c r="BI205" s="60"/>
    </row>
    <row r="206" spans="1:61" outlineLevel="1">
      <c r="A206" s="171"/>
      <c r="B206" s="174">
        <v>204</v>
      </c>
      <c r="D206" s="31">
        <v>-0.27860566517288737</v>
      </c>
      <c r="E206" s="31">
        <v>-4.6809245710585881E-2</v>
      </c>
      <c r="F206" s="31">
        <v>-0.10662785721160657</v>
      </c>
      <c r="G206" s="31">
        <v>-0.18607902535105175</v>
      </c>
      <c r="H206" s="31">
        <v>-0.23846537992458341</v>
      </c>
      <c r="I206" s="31">
        <v>-0.10812030304492842</v>
      </c>
      <c r="J206" s="31">
        <v>-0.1710653985305553</v>
      </c>
      <c r="K206" s="31">
        <v>-0.11966441263663993</v>
      </c>
      <c r="L206" s="31">
        <v>-0.27089216138360495</v>
      </c>
      <c r="M206" s="31">
        <v>-0.30187400455893615</v>
      </c>
      <c r="N206" s="31">
        <v>-0.28335860580943817</v>
      </c>
      <c r="O206" s="31">
        <v>-0.14046868787682512</v>
      </c>
      <c r="P206" s="31">
        <v>-0.30187400455893615</v>
      </c>
      <c r="Q206" s="31">
        <v>-7.2199809819999752E-2</v>
      </c>
      <c r="R206" s="31">
        <v>-0.14648825179982586</v>
      </c>
      <c r="S206" s="31">
        <v>-0.30187400455893615</v>
      </c>
      <c r="T206" s="31">
        <v>-0.12312560898949541</v>
      </c>
      <c r="U206" s="31">
        <v>-0.10662785721160657</v>
      </c>
      <c r="V206" s="31">
        <v>-0.11966441263663993</v>
      </c>
      <c r="W206" s="31">
        <v>-0.23846537992458341</v>
      </c>
      <c r="X206" s="31">
        <v>-0.25873691434129326</v>
      </c>
      <c r="Y206" s="31">
        <v>-0.11966441263663993</v>
      </c>
      <c r="Z206" s="31">
        <v>-2.7207795183724143E-2</v>
      </c>
      <c r="AA206" s="31">
        <v>-2.7207795183724143E-2</v>
      </c>
      <c r="AB206" s="31">
        <v>-0.22354633258848983</v>
      </c>
      <c r="AC206" s="31">
        <v>-0.27089216138360495</v>
      </c>
      <c r="AD206" s="31">
        <v>-0.21483205936941471</v>
      </c>
      <c r="AE206" s="31">
        <v>-7.1467530530642809E-2</v>
      </c>
      <c r="AF206" s="31">
        <v>-0.12666167153667149</v>
      </c>
      <c r="AG206" s="31">
        <v>-0.13562498907573281</v>
      </c>
      <c r="AH206" s="31">
        <v>-0.14648825179982586</v>
      </c>
      <c r="AI206" s="31">
        <v>-0.23846537992458341</v>
      </c>
      <c r="AJ206" s="31">
        <v>-0.24722716024268754</v>
      </c>
      <c r="AK206" s="31">
        <v>-0.10812030304492842</v>
      </c>
      <c r="AL206" s="31">
        <v>-0.10812030304492842</v>
      </c>
      <c r="AM206" s="31">
        <v>-4.9600284103159489E-2</v>
      </c>
      <c r="AN206" s="31">
        <v>-0.15610521212694589</v>
      </c>
      <c r="AO206" s="31">
        <v>-0.25873691434129326</v>
      </c>
      <c r="AP206" s="31">
        <v>-0.24722716024268754</v>
      </c>
      <c r="AQ206" s="31">
        <v>-0.27860566517288737</v>
      </c>
      <c r="AR206" s="31">
        <v>3.3482491245442954E-2</v>
      </c>
      <c r="AS206" s="31">
        <v>-4.6809245710585881E-2</v>
      </c>
      <c r="AT206" s="31">
        <v>3.3482491245442954E-2</v>
      </c>
      <c r="AU206" s="31">
        <v>-0.11170961529735104</v>
      </c>
      <c r="AV206" s="31">
        <v>-0.10662785721160657</v>
      </c>
      <c r="AW206" s="31">
        <v>-0.10662785721160657</v>
      </c>
      <c r="AX206" s="31">
        <v>-0.17598874993483299</v>
      </c>
      <c r="AY206" s="31">
        <v>-0.27860566517288737</v>
      </c>
      <c r="AZ206" s="31">
        <v>-0.21483205936941471</v>
      </c>
      <c r="BA206" s="31">
        <v>-0.10812030304492842</v>
      </c>
      <c r="BB206" s="31">
        <v>-0.11829373944670619</v>
      </c>
      <c r="BC206" s="31">
        <v>-1.7953406826544966E-2</v>
      </c>
      <c r="BD206" s="31">
        <v>-7.1467530530642809E-2</v>
      </c>
      <c r="BE206" s="31">
        <v>-0.20947766820792882</v>
      </c>
      <c r="BF206" s="60"/>
      <c r="BG206" s="60"/>
      <c r="BH206" s="60"/>
      <c r="BI206" s="60"/>
    </row>
    <row r="207" spans="1:61" outlineLevel="1">
      <c r="A207" s="171"/>
      <c r="B207" s="174">
        <v>205</v>
      </c>
      <c r="D207" s="31">
        <v>2.8373485267547336</v>
      </c>
      <c r="E207" s="31">
        <v>-1.6298637291383076</v>
      </c>
      <c r="F207" s="31">
        <v>-3.6686249020328088</v>
      </c>
      <c r="G207" s="31">
        <v>-0.52400919553113356</v>
      </c>
      <c r="H207" s="31">
        <v>8.6765978973477362E-2</v>
      </c>
      <c r="I207" s="31">
        <v>-0.72535764543240133</v>
      </c>
      <c r="J207" s="31">
        <v>-2.134912700126844</v>
      </c>
      <c r="K207" s="31">
        <v>-3.9468748766724184</v>
      </c>
      <c r="L207" s="31">
        <v>-3.1874050531814002</v>
      </c>
      <c r="M207" s="31">
        <v>-1.6098686391232977</v>
      </c>
      <c r="N207" s="31">
        <v>1.0247791313879091</v>
      </c>
      <c r="O207" s="31">
        <v>-8.0629010520166713E-3</v>
      </c>
      <c r="P207" s="31">
        <v>0.36628278554424937</v>
      </c>
      <c r="Q207" s="31">
        <v>-1.2054293744667055</v>
      </c>
      <c r="R207" s="31">
        <v>-0.94808605463587836</v>
      </c>
      <c r="S207" s="31">
        <v>-0.70456955617227213</v>
      </c>
      <c r="T207" s="31">
        <v>-1.0430788890722063</v>
      </c>
      <c r="U207" s="31">
        <v>-2.8272602005162248</v>
      </c>
      <c r="V207" s="31">
        <v>-0.2760347074978306</v>
      </c>
      <c r="W207" s="31">
        <v>-1.6700891309226504</v>
      </c>
      <c r="X207" s="31">
        <v>-1.0119330550104397</v>
      </c>
      <c r="Y207" s="31">
        <v>-3.1647454734001279</v>
      </c>
      <c r="Z207" s="31">
        <v>-3.9045193647137655</v>
      </c>
      <c r="AA207" s="31">
        <v>-2.4199316551591412</v>
      </c>
      <c r="AB207" s="31">
        <v>3.1350477150008618</v>
      </c>
      <c r="AC207" s="31">
        <v>1.7482553086638126</v>
      </c>
      <c r="AD207" s="31">
        <v>-1.0436159940891465</v>
      </c>
      <c r="AE207" s="31">
        <v>-0.81138066074326864</v>
      </c>
      <c r="AF207" s="31">
        <v>-1.7445837907149202</v>
      </c>
      <c r="AG207" s="31">
        <v>-1.4692052353256801</v>
      </c>
      <c r="AH207" s="31">
        <v>0.96866300409876605</v>
      </c>
      <c r="AI207" s="31">
        <v>-0.38200956600137148</v>
      </c>
      <c r="AJ207" s="31">
        <v>-0.32566264249760302</v>
      </c>
      <c r="AK207" s="31">
        <v>-7.2074907613788125E-2</v>
      </c>
      <c r="AL207" s="31">
        <v>-1.8423425936022868</v>
      </c>
      <c r="AM207" s="31">
        <v>-0.82697635545888115</v>
      </c>
      <c r="AN207" s="31">
        <v>-2.3645774684313192</v>
      </c>
      <c r="AO207" s="31">
        <v>0.18981215621307354</v>
      </c>
      <c r="AP207" s="31">
        <v>-1.587176722340756</v>
      </c>
      <c r="AQ207" s="31">
        <v>-2.0345356471633713E-2</v>
      </c>
      <c r="AR207" s="31">
        <v>-1.687495569553904</v>
      </c>
      <c r="AS207" s="31">
        <v>-0.6219563199292113</v>
      </c>
      <c r="AT207" s="31">
        <v>-2.6688932304704354</v>
      </c>
      <c r="AU207" s="31">
        <v>-2.3304410844080801</v>
      </c>
      <c r="AV207" s="31">
        <v>-3.0693674026286701</v>
      </c>
      <c r="AW207" s="31">
        <v>-0.10235314434713834</v>
      </c>
      <c r="AX207" s="31">
        <v>-2.0209889538085295</v>
      </c>
      <c r="AY207" s="31">
        <v>2.5256694867205178</v>
      </c>
      <c r="AZ207" s="31">
        <v>-1.4140206592583398</v>
      </c>
      <c r="BA207" s="31">
        <v>-0.901264595491158</v>
      </c>
      <c r="BB207" s="31">
        <v>-2.7045451544489207</v>
      </c>
      <c r="BC207" s="31">
        <v>-0.94361994895828238</v>
      </c>
      <c r="BD207" s="31">
        <v>0.93792875173857049</v>
      </c>
      <c r="BE207" s="31">
        <v>0.57831518471778876</v>
      </c>
      <c r="BF207" s="60"/>
      <c r="BG207" s="60"/>
      <c r="BH207" s="60"/>
      <c r="BI207" s="60"/>
    </row>
    <row r="208" spans="1:61" outlineLevel="1">
      <c r="A208" s="171"/>
      <c r="B208" s="174">
        <v>206</v>
      </c>
      <c r="D208" s="31">
        <v>2.8739128809447472</v>
      </c>
      <c r="E208" s="31">
        <v>-1.9240660259473197</v>
      </c>
      <c r="F208" s="31">
        <v>-3.6780697330692242</v>
      </c>
      <c r="G208" s="31">
        <v>-0.45318585197698569</v>
      </c>
      <c r="H208" s="31">
        <v>9.5436827819632281E-2</v>
      </c>
      <c r="I208" s="31">
        <v>-1.0821889109311928</v>
      </c>
      <c r="J208" s="31">
        <v>-2.1564147945557934</v>
      </c>
      <c r="K208" s="31">
        <v>-3.6602293644396093</v>
      </c>
      <c r="L208" s="31">
        <v>-3.810128106229052</v>
      </c>
      <c r="M208" s="31">
        <v>-1.6601596964395595</v>
      </c>
      <c r="N208" s="31">
        <v>0.77695191967253319</v>
      </c>
      <c r="O208" s="31">
        <v>-9.3016900672931627E-2</v>
      </c>
      <c r="P208" s="31">
        <v>0.6433089907071281</v>
      </c>
      <c r="Q208" s="31">
        <v>-1.5879794047418916</v>
      </c>
      <c r="R208" s="31">
        <v>-0.92914067137276812</v>
      </c>
      <c r="S208" s="31">
        <v>-0.87814091403536998</v>
      </c>
      <c r="T208" s="31">
        <v>-1.0840204603001919</v>
      </c>
      <c r="U208" s="31">
        <v>-2.9069280489595708</v>
      </c>
      <c r="V208" s="31">
        <v>-0.51148940631299422</v>
      </c>
      <c r="W208" s="31">
        <v>-1.6035128374834962</v>
      </c>
      <c r="X208" s="31">
        <v>-0.47723225922383888</v>
      </c>
      <c r="Y208" s="31">
        <v>-2.7252164665921241</v>
      </c>
      <c r="Z208" s="31">
        <v>-3.8088205746620147</v>
      </c>
      <c r="AA208" s="31">
        <v>-2.1549638511882216</v>
      </c>
      <c r="AB208" s="31">
        <v>2.9854753636729074</v>
      </c>
      <c r="AC208" s="31">
        <v>1.4813413212788484</v>
      </c>
      <c r="AD208" s="31">
        <v>-1.6413024649839103</v>
      </c>
      <c r="AE208" s="31">
        <v>-0.85034778702013525</v>
      </c>
      <c r="AF208" s="31">
        <v>-1.9179726682212965</v>
      </c>
      <c r="AG208" s="31">
        <v>-1.5956516579954414</v>
      </c>
      <c r="AH208" s="31">
        <v>0.7344644769863482</v>
      </c>
      <c r="AI208" s="31">
        <v>-0.57214000217893901</v>
      </c>
      <c r="AJ208" s="31">
        <v>-0.5229201017187044</v>
      </c>
      <c r="AK208" s="31">
        <v>-0.24820742255487613</v>
      </c>
      <c r="AL208" s="31">
        <v>-1.8913869517241604</v>
      </c>
      <c r="AM208" s="31">
        <v>-0.91374858324057917</v>
      </c>
      <c r="AN208" s="31">
        <v>-2.5519779067645927</v>
      </c>
      <c r="AO208" s="31">
        <v>9.6516073505404171E-2</v>
      </c>
      <c r="AP208" s="31">
        <v>-1.8614368334130913</v>
      </c>
      <c r="AQ208" s="31">
        <v>-0.34658615620614708</v>
      </c>
      <c r="AR208" s="31">
        <v>-1.9739680734835605</v>
      </c>
      <c r="AS208" s="31">
        <v>-0.79191076528781146</v>
      </c>
      <c r="AT208" s="31">
        <v>-2.8486361302161929</v>
      </c>
      <c r="AU208" s="31">
        <v>-2.1645337829376641</v>
      </c>
      <c r="AV208" s="31">
        <v>-2.7192212976548094</v>
      </c>
      <c r="AW208" s="31">
        <v>-0.44235866217505515</v>
      </c>
      <c r="AX208" s="31">
        <v>-1.9636749635976791</v>
      </c>
      <c r="AY208" s="31">
        <v>2.6769238234600059</v>
      </c>
      <c r="AZ208" s="31">
        <v>-2.2219802541297442</v>
      </c>
      <c r="BA208" s="31">
        <v>-1.1959568622468233</v>
      </c>
      <c r="BB208" s="31">
        <v>-2.8886955722740177</v>
      </c>
      <c r="BC208" s="31">
        <v>-1.2964831671529458</v>
      </c>
      <c r="BD208" s="31">
        <v>0.6806684420327711</v>
      </c>
      <c r="BE208" s="31">
        <v>0.51915462763214681</v>
      </c>
      <c r="BF208" s="60"/>
      <c r="BG208" s="60"/>
      <c r="BH208" s="60"/>
      <c r="BI208" s="60"/>
    </row>
    <row r="209" spans="1:130" outlineLevel="1">
      <c r="A209" s="171"/>
      <c r="B209" s="174">
        <v>207</v>
      </c>
      <c r="D209" s="31">
        <v>2.7918751586240611</v>
      </c>
      <c r="E209" s="31">
        <v>-1.8389170177301406</v>
      </c>
      <c r="F209" s="31">
        <v>-4.0158991925366783</v>
      </c>
      <c r="G209" s="31">
        <v>-0.55716189363043644</v>
      </c>
      <c r="H209" s="31">
        <v>-9.9653483567905432E-2</v>
      </c>
      <c r="I209" s="31">
        <v>-1.2360230939375405</v>
      </c>
      <c r="J209" s="31">
        <v>-2.4309044792220207</v>
      </c>
      <c r="K209" s="31">
        <v>-4.2977406787172638</v>
      </c>
      <c r="L209" s="31">
        <v>-3.999558805631851</v>
      </c>
      <c r="M209" s="31">
        <v>-1.9609413042850428</v>
      </c>
      <c r="N209" s="31">
        <v>0.77443349571997622</v>
      </c>
      <c r="O209" s="31">
        <v>-0.2926513388399255</v>
      </c>
      <c r="P209" s="31">
        <v>0.24326271635000307</v>
      </c>
      <c r="Q209" s="31">
        <v>-1.6693164041891384</v>
      </c>
      <c r="R209" s="31">
        <v>-0.96230672866776001</v>
      </c>
      <c r="S209" s="31">
        <v>-1.1080853355678335</v>
      </c>
      <c r="T209" s="31">
        <v>-0.99892598209785077</v>
      </c>
      <c r="U209" s="31">
        <v>-3.1545175829308665</v>
      </c>
      <c r="V209" s="31">
        <v>-0.67168239466482937</v>
      </c>
      <c r="W209" s="31">
        <v>-1.8731655712743041</v>
      </c>
      <c r="X209" s="31">
        <v>-1.2016053277241427</v>
      </c>
      <c r="Y209" s="31">
        <v>-3.0915038200738181</v>
      </c>
      <c r="Z209" s="31">
        <v>-4.4457224606181596</v>
      </c>
      <c r="AA209" s="31">
        <v>-2.4787511604278598</v>
      </c>
      <c r="AB209" s="31">
        <v>3.1358336712470134</v>
      </c>
      <c r="AC209" s="31">
        <v>1.489044276370123</v>
      </c>
      <c r="AD209" s="31">
        <v>-1.7457612312206863</v>
      </c>
      <c r="AE209" s="31">
        <v>-0.88846273661921549</v>
      </c>
      <c r="AF209" s="31">
        <v>-1.9416801588606023</v>
      </c>
      <c r="AG209" s="31">
        <v>-1.7073593126443698</v>
      </c>
      <c r="AH209" s="31">
        <v>0.65582063484032005</v>
      </c>
      <c r="AI209" s="31">
        <v>-0.54787485498709532</v>
      </c>
      <c r="AJ209" s="31">
        <v>-0.69415699166995382</v>
      </c>
      <c r="AK209" s="31">
        <v>-0.2731516657949869</v>
      </c>
      <c r="AL209" s="31">
        <v>-1.8275620711332488</v>
      </c>
      <c r="AM209" s="31">
        <v>-1.1134343128456596</v>
      </c>
      <c r="AN209" s="31">
        <v>-2.6722741971931723</v>
      </c>
      <c r="AO209" s="31">
        <v>2.2872205203031872E-3</v>
      </c>
      <c r="AP209" s="31">
        <v>-1.8318521116989048</v>
      </c>
      <c r="AQ209" s="31">
        <v>-0.42711734263755874</v>
      </c>
      <c r="AR209" s="31">
        <v>-2.2104622211398195</v>
      </c>
      <c r="AS209" s="31">
        <v>-0.99859814967789473</v>
      </c>
      <c r="AT209" s="31">
        <v>-2.9585932823471341</v>
      </c>
      <c r="AU209" s="31">
        <v>-2.7852846727299205</v>
      </c>
      <c r="AV209" s="31">
        <v>-3.0183453932397191</v>
      </c>
      <c r="AW209" s="31">
        <v>-0.55590276172314568</v>
      </c>
      <c r="AX209" s="31">
        <v>-2.2100345452402643</v>
      </c>
      <c r="AY209" s="31">
        <v>2.6560152510281934</v>
      </c>
      <c r="AZ209" s="31">
        <v>-2.4293923466233491</v>
      </c>
      <c r="BA209" s="31">
        <v>-1.4881732991042493</v>
      </c>
      <c r="BB209" s="31">
        <v>-2.6717514411206951</v>
      </c>
      <c r="BC209" s="31">
        <v>-1.3194440521494017</v>
      </c>
      <c r="BD209" s="31">
        <v>0.68524250953911803</v>
      </c>
      <c r="BE209" s="31">
        <v>0.54119223075549561</v>
      </c>
      <c r="BF209" s="60"/>
      <c r="BG209" s="60"/>
      <c r="BH209" s="60"/>
      <c r="BI209" s="60"/>
    </row>
    <row r="210" spans="1:130" outlineLevel="1">
      <c r="A210" s="171"/>
      <c r="B210" s="174">
        <v>208</v>
      </c>
      <c r="D210" s="31">
        <v>3.8810558333213514E-2</v>
      </c>
      <c r="E210" s="31">
        <v>1.0955527419970015E-3</v>
      </c>
      <c r="F210" s="31">
        <v>5.6847499667693801E-3</v>
      </c>
      <c r="G210" s="31">
        <v>1.7312701837798681E-2</v>
      </c>
      <c r="H210" s="31">
        <v>2.8432868711287956E-2</v>
      </c>
      <c r="I210" s="31">
        <v>5.8449999652635792E-3</v>
      </c>
      <c r="J210" s="31">
        <v>1.4631685287208856E-2</v>
      </c>
      <c r="K210" s="31">
        <v>7.1597858258360151E-3</v>
      </c>
      <c r="L210" s="31">
        <v>3.669128154954053E-2</v>
      </c>
      <c r="M210" s="31">
        <v>4.5563957314224302E-2</v>
      </c>
      <c r="N210" s="31">
        <v>4.0146049743134286E-2</v>
      </c>
      <c r="O210" s="31">
        <v>9.8657261369184592E-3</v>
      </c>
      <c r="P210" s="31">
        <v>4.5563957314224302E-2</v>
      </c>
      <c r="Q210" s="31">
        <v>2.6064062690220663E-3</v>
      </c>
      <c r="R210" s="31">
        <v>1.0729403957684592E-2</v>
      </c>
      <c r="S210" s="31">
        <v>4.5563957314224302E-2</v>
      </c>
      <c r="T210" s="31">
        <v>7.5799577945170572E-3</v>
      </c>
      <c r="U210" s="31">
        <v>5.6847499667693801E-3</v>
      </c>
      <c r="V210" s="31">
        <v>7.1597858258360151E-3</v>
      </c>
      <c r="W210" s="31">
        <v>2.8432868711287956E-2</v>
      </c>
      <c r="X210" s="31">
        <v>3.3472395421426861E-2</v>
      </c>
      <c r="Y210" s="31">
        <v>7.1597858258360151E-3</v>
      </c>
      <c r="Z210" s="31">
        <v>3.7013205937974137E-4</v>
      </c>
      <c r="AA210" s="31">
        <v>3.7013205937974137E-4</v>
      </c>
      <c r="AB210" s="31">
        <v>2.4986481406881856E-2</v>
      </c>
      <c r="AC210" s="31">
        <v>3.669128154954053E-2</v>
      </c>
      <c r="AD210" s="31">
        <v>2.3076406866451862E-2</v>
      </c>
      <c r="AE210" s="31">
        <v>2.5538039600741811E-3</v>
      </c>
      <c r="AF210" s="31">
        <v>8.0215895182318281E-3</v>
      </c>
      <c r="AG210" s="31">
        <v>9.1970688308963214E-3</v>
      </c>
      <c r="AH210" s="31">
        <v>1.0729403957684592E-2</v>
      </c>
      <c r="AI210" s="31">
        <v>2.8432868711287956E-2</v>
      </c>
      <c r="AJ210" s="31">
        <v>3.0560634380831751E-2</v>
      </c>
      <c r="AK210" s="31">
        <v>5.8449999652635792E-3</v>
      </c>
      <c r="AL210" s="31">
        <v>5.8449999652635792E-3</v>
      </c>
      <c r="AM210" s="31">
        <v>1.2300940915570681E-3</v>
      </c>
      <c r="AN210" s="31">
        <v>1.2184418626599388E-2</v>
      </c>
      <c r="AO210" s="31">
        <v>3.3472395421426861E-2</v>
      </c>
      <c r="AP210" s="31">
        <v>3.0560634380831751E-2</v>
      </c>
      <c r="AQ210" s="31">
        <v>3.8810558333213514E-2</v>
      </c>
      <c r="AR210" s="31">
        <v>5.6053861000058202E-4</v>
      </c>
      <c r="AS210" s="31">
        <v>1.0955527419970015E-3</v>
      </c>
      <c r="AT210" s="31">
        <v>5.6053861000058202E-4</v>
      </c>
      <c r="AU210" s="31">
        <v>6.2395190749410835E-3</v>
      </c>
      <c r="AV210" s="31">
        <v>5.6847499667693801E-3</v>
      </c>
      <c r="AW210" s="31">
        <v>5.6847499667693801E-3</v>
      </c>
      <c r="AX210" s="31">
        <v>1.5486020051812589E-2</v>
      </c>
      <c r="AY210" s="31">
        <v>3.8810558333213514E-2</v>
      </c>
      <c r="AZ210" s="31">
        <v>2.3076406866451862E-2</v>
      </c>
      <c r="BA210" s="31">
        <v>5.8449999652635792E-3</v>
      </c>
      <c r="BB210" s="31">
        <v>6.9967043961426069E-3</v>
      </c>
      <c r="BC210" s="31">
        <v>1.6116240833971571E-4</v>
      </c>
      <c r="BD210" s="31">
        <v>2.5538039600741811E-3</v>
      </c>
      <c r="BE210" s="31">
        <v>2.1940446738915556E-2</v>
      </c>
      <c r="BF210" s="60"/>
      <c r="BG210" s="60"/>
      <c r="BH210" s="60"/>
      <c r="BI210" s="60"/>
    </row>
    <row r="211" spans="1:130" outlineLevel="1">
      <c r="A211" s="171"/>
      <c r="B211" s="174">
        <v>209</v>
      </c>
      <c r="D211" s="31">
        <v>4.0252733311386288</v>
      </c>
      <c r="E211" s="31">
        <v>1.3282278877803153</v>
      </c>
      <c r="F211" s="31">
        <v>6.7294043359076179</v>
      </c>
      <c r="G211" s="31">
        <v>0.13729281850059288</v>
      </c>
      <c r="H211" s="31">
        <v>3.7641675536129577E-3</v>
      </c>
      <c r="I211" s="31">
        <v>0.26307185689361862</v>
      </c>
      <c r="J211" s="31">
        <v>2.2789261185814458</v>
      </c>
      <c r="K211" s="31">
        <v>7.7889106460539592</v>
      </c>
      <c r="L211" s="31">
        <v>5.0797754865231628</v>
      </c>
      <c r="M211" s="31">
        <v>1.2958385176163492</v>
      </c>
      <c r="N211" s="31">
        <v>0.52508613406407878</v>
      </c>
      <c r="O211" s="31">
        <v>3.2505186687305773E-5</v>
      </c>
      <c r="P211" s="31">
        <v>6.7081539493027281E-2</v>
      </c>
      <c r="Q211" s="31">
        <v>0.72652998841359651</v>
      </c>
      <c r="R211" s="31">
        <v>0.44943358349751289</v>
      </c>
      <c r="S211" s="31">
        <v>0.24820912974239626</v>
      </c>
      <c r="T211" s="31">
        <v>0.54400678441405392</v>
      </c>
      <c r="U211" s="31">
        <v>3.9967001207115218</v>
      </c>
      <c r="V211" s="31">
        <v>3.809757987170645E-2</v>
      </c>
      <c r="W211" s="31">
        <v>1.3945988526129869</v>
      </c>
      <c r="X211" s="31">
        <v>0.51200425391138082</v>
      </c>
      <c r="Y211" s="31">
        <v>5.0078069557033</v>
      </c>
      <c r="Z211" s="31">
        <v>7.622635734712393</v>
      </c>
      <c r="AA211" s="31">
        <v>2.9280346078206305</v>
      </c>
      <c r="AB211" s="31">
        <v>4.9142620876660619</v>
      </c>
      <c r="AC211" s="31">
        <v>1.5281983121356013</v>
      </c>
      <c r="AD211" s="31">
        <v>0.54456717155933876</v>
      </c>
      <c r="AE211" s="31">
        <v>0.32916928831409159</v>
      </c>
      <c r="AF211" s="31">
        <v>1.5217863014126203</v>
      </c>
      <c r="AG211" s="31">
        <v>1.0792820117541937</v>
      </c>
      <c r="AH211" s="31">
        <v>0.46915400775482302</v>
      </c>
      <c r="AI211" s="31">
        <v>7.2965654258278098E-2</v>
      </c>
      <c r="AJ211" s="31">
        <v>5.3028078359260794E-2</v>
      </c>
      <c r="AK211" s="31">
        <v>2.5973961537680466E-3</v>
      </c>
      <c r="AL211" s="31">
        <v>1.6971131161006006</v>
      </c>
      <c r="AM211" s="31">
        <v>0.34194494624402688</v>
      </c>
      <c r="AN211" s="31">
        <v>2.795613302106533</v>
      </c>
      <c r="AO211" s="31">
        <v>1.8014327323128115E-2</v>
      </c>
      <c r="AP211" s="31">
        <v>1.2595649739701726</v>
      </c>
      <c r="AQ211" s="31">
        <v>2.069667649789239E-4</v>
      </c>
      <c r="AR211" s="31">
        <v>1.4238206486320275</v>
      </c>
      <c r="AS211" s="31">
        <v>0.19341483194994372</v>
      </c>
      <c r="AT211" s="31">
        <v>3.5614955378254582</v>
      </c>
      <c r="AU211" s="31">
        <v>2.7154778239485542</v>
      </c>
      <c r="AV211" s="31">
        <v>4.7105081261597341</v>
      </c>
      <c r="AW211" s="31">
        <v>5.2380830788730688E-3</v>
      </c>
      <c r="AX211" s="31">
        <v>2.0421981757080472</v>
      </c>
      <c r="AY211" s="31">
        <v>3.1895031780755421</v>
      </c>
      <c r="AZ211" s="31">
        <v>0.99972721240469486</v>
      </c>
      <c r="BA211" s="31">
        <v>0.40613893554292035</v>
      </c>
      <c r="BB211" s="31">
        <v>3.6572822462265684</v>
      </c>
      <c r="BC211" s="31">
        <v>0.44520930403601572</v>
      </c>
      <c r="BD211" s="31">
        <v>0.43985517166893651</v>
      </c>
      <c r="BE211" s="31">
        <v>0.16722422643758506</v>
      </c>
      <c r="BF211" s="60"/>
      <c r="BG211" s="60"/>
      <c r="BH211" s="60"/>
      <c r="BI211" s="60"/>
    </row>
    <row r="212" spans="1:130" outlineLevel="1">
      <c r="A212" s="171"/>
      <c r="B212" s="174">
        <v>210</v>
      </c>
      <c r="D212" s="31">
        <v>4.1296876236300681</v>
      </c>
      <c r="E212" s="31">
        <v>1.8510150361023558</v>
      </c>
      <c r="F212" s="31">
        <v>6.7640984806599569</v>
      </c>
      <c r="G212" s="31">
        <v>0.10268870821605319</v>
      </c>
      <c r="H212" s="31">
        <v>4.5540940521370688E-3</v>
      </c>
      <c r="I212" s="31">
        <v>0.58556641947122068</v>
      </c>
      <c r="J212" s="31">
        <v>2.3250623830895525</v>
      </c>
      <c r="K212" s="31">
        <v>6.6986395001529928</v>
      </c>
      <c r="L212" s="31">
        <v>7.2585380929382906</v>
      </c>
      <c r="M212" s="31">
        <v>1.3780651088411453</v>
      </c>
      <c r="N212" s="31">
        <v>0.30182714274141725</v>
      </c>
      <c r="O212" s="31">
        <v>4.3260719053990144E-3</v>
      </c>
      <c r="P212" s="31">
        <v>0.20692322876231192</v>
      </c>
      <c r="Q212" s="31">
        <v>1.2608392949422063</v>
      </c>
      <c r="R212" s="31">
        <v>0.43165119359951915</v>
      </c>
      <c r="S212" s="31">
        <v>0.38556573245143755</v>
      </c>
      <c r="T212" s="31">
        <v>0.58755017917471997</v>
      </c>
      <c r="U212" s="31">
        <v>4.2251153409139484</v>
      </c>
      <c r="V212" s="31">
        <v>0.13081070638520964</v>
      </c>
      <c r="W212" s="31">
        <v>1.2856267099871865</v>
      </c>
      <c r="X212" s="31">
        <v>0.11387531462194468</v>
      </c>
      <c r="Y212" s="31">
        <v>3.7134023948924311</v>
      </c>
      <c r="Z212" s="31">
        <v>7.2535570849843403</v>
      </c>
      <c r="AA212" s="31">
        <v>2.3219345999639858</v>
      </c>
      <c r="AB212" s="31">
        <v>4.4565315735489399</v>
      </c>
      <c r="AC212" s="31">
        <v>1.0971860550640822</v>
      </c>
      <c r="AD212" s="31">
        <v>1.3469368907811301</v>
      </c>
      <c r="AE212" s="31">
        <v>0.36154567944502064</v>
      </c>
      <c r="AF212" s="31">
        <v>1.8393095780219597</v>
      </c>
      <c r="AG212" s="31">
        <v>1.2730521068318006</v>
      </c>
      <c r="AH212" s="31">
        <v>0.26971903397741498</v>
      </c>
      <c r="AI212" s="31">
        <v>0.16367209104665817</v>
      </c>
      <c r="AJ212" s="31">
        <v>0.13672271639075007</v>
      </c>
      <c r="AK212" s="31">
        <v>3.0803462305667415E-2</v>
      </c>
      <c r="AL212" s="31">
        <v>1.7886723005762057</v>
      </c>
      <c r="AM212" s="31">
        <v>0.41746823668708283</v>
      </c>
      <c r="AN212" s="31">
        <v>3.2562956183072962</v>
      </c>
      <c r="AO212" s="31">
        <v>4.6576762224502903E-3</v>
      </c>
      <c r="AP212" s="31">
        <v>1.7324735423934783</v>
      </c>
      <c r="AQ212" s="31">
        <v>6.0060981836875894E-2</v>
      </c>
      <c r="AR212" s="31">
        <v>1.9482749775661996</v>
      </c>
      <c r="AS212" s="31">
        <v>0.3135613300893636</v>
      </c>
      <c r="AT212" s="31">
        <v>4.0573639011865437</v>
      </c>
      <c r="AU212" s="31">
        <v>2.3426032487392172</v>
      </c>
      <c r="AV212" s="31">
        <v>3.6970822328097528</v>
      </c>
      <c r="AW212" s="31">
        <v>9.7840593000652287E-2</v>
      </c>
      <c r="AX212" s="31">
        <v>1.9280096813301733</v>
      </c>
      <c r="AY212" s="31">
        <v>3.5829605783038683</v>
      </c>
      <c r="AZ212" s="31">
        <v>2.4685981248712414</v>
      </c>
      <c r="BA212" s="31">
        <v>0.71515640817763348</v>
      </c>
      <c r="BB212" s="31">
        <v>4.1722810546377573</v>
      </c>
      <c r="BC212" s="31">
        <v>0.8404343013554666</v>
      </c>
      <c r="BD212" s="31">
        <v>0.23165476398965995</v>
      </c>
      <c r="BE212" s="31">
        <v>0.13476076369593651</v>
      </c>
      <c r="BF212" s="60"/>
      <c r="BG212" s="60"/>
      <c r="BH212" s="60"/>
      <c r="BI212" s="60"/>
    </row>
    <row r="213" spans="1:130" outlineLevel="1">
      <c r="A213" s="171"/>
      <c r="B213" s="174">
        <v>211</v>
      </c>
      <c r="D213" s="31">
        <v>3.897283450671063</v>
      </c>
      <c r="E213" s="31">
        <v>1.6908078990487572</v>
      </c>
      <c r="F213" s="31">
        <v>8.0637231623083725</v>
      </c>
      <c r="G213" s="31">
        <v>0.15521468785692688</v>
      </c>
      <c r="H213" s="31">
        <v>4.9654083936093987E-3</v>
      </c>
      <c r="I213" s="31">
        <v>0.76387654437346508</v>
      </c>
      <c r="J213" s="31">
        <v>2.954648293550842</v>
      </c>
      <c r="K213" s="31">
        <v>9.2352874707505634</v>
      </c>
      <c r="L213" s="31">
        <v>7.9982353198536389</v>
      </c>
      <c r="M213" s="31">
        <v>1.9226453994255623</v>
      </c>
      <c r="N213" s="31">
        <v>0.2998736196465312</v>
      </c>
      <c r="O213" s="31">
        <v>4.2822403062400441E-2</v>
      </c>
      <c r="P213" s="31">
        <v>2.9588374582991028E-2</v>
      </c>
      <c r="Q213" s="31">
        <v>1.3933086286474774</v>
      </c>
      <c r="R213" s="31">
        <v>0.46301712001962297</v>
      </c>
      <c r="S213" s="31">
        <v>0.61392655545023911</v>
      </c>
      <c r="T213" s="31">
        <v>0.49892655885507786</v>
      </c>
      <c r="U213" s="31">
        <v>4.975490590509998</v>
      </c>
      <c r="V213" s="31">
        <v>0.2255786196513398</v>
      </c>
      <c r="W213" s="31">
        <v>1.754374628703695</v>
      </c>
      <c r="X213" s="31">
        <v>0.7219276818075222</v>
      </c>
      <c r="Y213" s="31">
        <v>4.7786979347655052</v>
      </c>
      <c r="Z213" s="31">
        <v>9.882224098422391</v>
      </c>
      <c r="AA213" s="31">
        <v>3.0721036576612306</v>
      </c>
      <c r="AB213" s="31">
        <v>4.916726406863261</v>
      </c>
      <c r="AC213" s="31">
        <v>1.1086264284953118</v>
      </c>
      <c r="AD213" s="31">
        <v>1.5238411382165833</v>
      </c>
      <c r="AE213" s="31">
        <v>0.39468301718045273</v>
      </c>
      <c r="AF213" s="31">
        <v>1.8850609196564669</v>
      </c>
      <c r="AG213" s="31">
        <v>1.4575379112367275</v>
      </c>
      <c r="AH213" s="31">
        <v>0.21505035254118021</v>
      </c>
      <c r="AI213" s="31">
        <v>0.15008342836356536</v>
      </c>
      <c r="AJ213" s="31">
        <v>0.24092696454214016</v>
      </c>
      <c r="AK213" s="31">
        <v>3.7305916263288108E-2</v>
      </c>
      <c r="AL213" s="31">
        <v>1.6699915619224248</v>
      </c>
      <c r="AM213" s="31">
        <v>0.61986798451104308</v>
      </c>
      <c r="AN213" s="31">
        <v>3.5705246924922065</v>
      </c>
      <c r="AO213" s="31">
        <v>2.6156888542479911E-6</v>
      </c>
      <c r="AP213" s="31">
        <v>1.6778410795678684</v>
      </c>
      <c r="AQ213" s="31">
        <v>9.1214612190884878E-2</v>
      </c>
      <c r="AR213" s="31">
        <v>2.4430716155431922</v>
      </c>
      <c r="AS213" s="31">
        <v>0.49859913227005753</v>
      </c>
      <c r="AT213" s="31">
        <v>4.3766371051747948</v>
      </c>
      <c r="AU213" s="31">
        <v>3.8789053540721103</v>
      </c>
      <c r="AV213" s="31">
        <v>4.5552044564457175</v>
      </c>
      <c r="AW213" s="31">
        <v>0.15451394024571025</v>
      </c>
      <c r="AX213" s="31">
        <v>2.4421263455776709</v>
      </c>
      <c r="AY213" s="31">
        <v>3.5272085068471783</v>
      </c>
      <c r="AZ213" s="31">
        <v>2.9509735869160516</v>
      </c>
      <c r="BA213" s="31">
        <v>1.1073298840834127</v>
      </c>
      <c r="BB213" s="31">
        <v>3.5691278815652554</v>
      </c>
      <c r="BC213" s="31">
        <v>0.87046630337621655</v>
      </c>
      <c r="BD213" s="31">
        <v>0.23477864843973412</v>
      </c>
      <c r="BE213" s="31">
        <v>0.14644451531505481</v>
      </c>
      <c r="BF213" s="60"/>
      <c r="BG213" s="60"/>
      <c r="BH213" s="60"/>
      <c r="BI213" s="60"/>
    </row>
    <row r="214" spans="1:130" outlineLevel="1">
      <c r="A214" s="171"/>
      <c r="B214" s="174">
        <v>212</v>
      </c>
      <c r="D214" s="31">
        <v>-0.79050137362381456</v>
      </c>
      <c r="E214" s="31">
        <v>7.6292691772006829E-2</v>
      </c>
      <c r="F214" s="31">
        <v>0.39117761221689851</v>
      </c>
      <c r="G214" s="31">
        <v>9.7507120379422038E-2</v>
      </c>
      <c r="H214" s="31">
        <v>-2.0690682140438694E-2</v>
      </c>
      <c r="I214" s="31">
        <v>7.8425888440106978E-2</v>
      </c>
      <c r="J214" s="31">
        <v>0.36520969187514246</v>
      </c>
      <c r="K214" s="31">
        <v>0.47230046386731561</v>
      </c>
      <c r="L214" s="31">
        <v>0.86344304406133376</v>
      </c>
      <c r="M214" s="31">
        <v>0.48597749290599468</v>
      </c>
      <c r="N214" s="31">
        <v>-0.29037998593268499</v>
      </c>
      <c r="O214" s="31">
        <v>1.1325851312574547E-3</v>
      </c>
      <c r="P214" s="31">
        <v>-0.11057125127324456</v>
      </c>
      <c r="Q214" s="31">
        <v>8.7031771587937401E-2</v>
      </c>
      <c r="R214" s="31">
        <v>0.13888346869940402</v>
      </c>
      <c r="S214" s="31">
        <v>0.21269123341203611</v>
      </c>
      <c r="T214" s="31">
        <v>0.12842972344110173</v>
      </c>
      <c r="U214" s="31">
        <v>0.30146469696070216</v>
      </c>
      <c r="V214" s="31">
        <v>3.303153114005461E-2</v>
      </c>
      <c r="W214" s="31">
        <v>0.39825843911338715</v>
      </c>
      <c r="X214" s="31">
        <v>0.26182443617335932</v>
      </c>
      <c r="Y214" s="31">
        <v>0.37870740821889132</v>
      </c>
      <c r="Z214" s="31">
        <v>0.10623336316601684</v>
      </c>
      <c r="AA214" s="31">
        <v>6.5841004832180472E-2</v>
      </c>
      <c r="AB214" s="31">
        <v>-0.70082841917836769</v>
      </c>
      <c r="AC214" s="31">
        <v>-0.4735886592143016</v>
      </c>
      <c r="AD214" s="31">
        <v>0.22420217320103028</v>
      </c>
      <c r="AE214" s="31">
        <v>5.798737214364269E-2</v>
      </c>
      <c r="AF214" s="31">
        <v>0.22097189906773446</v>
      </c>
      <c r="AG214" s="31">
        <v>0.19926094399105482</v>
      </c>
      <c r="AH214" s="31">
        <v>-0.14189775005359578</v>
      </c>
      <c r="AI214" s="31">
        <v>9.1096056291342278E-2</v>
      </c>
      <c r="AJ214" s="31">
        <v>8.0512650301811969E-2</v>
      </c>
      <c r="AK214" s="31">
        <v>7.7927608531379909E-3</v>
      </c>
      <c r="AL214" s="31">
        <v>0.19919463953285865</v>
      </c>
      <c r="AM214" s="31">
        <v>4.1018262177355914E-2</v>
      </c>
      <c r="AN214" s="31">
        <v>0.36912286730006777</v>
      </c>
      <c r="AO214" s="31">
        <v>-4.9111411603038183E-2</v>
      </c>
      <c r="AP214" s="31">
        <v>0.39239319386760169</v>
      </c>
      <c r="AQ214" s="31">
        <v>5.6683315729590192E-3</v>
      </c>
      <c r="AR214" s="31">
        <v>-5.6501555634312361E-2</v>
      </c>
      <c r="AS214" s="31">
        <v>2.9113306200818215E-2</v>
      </c>
      <c r="AT214" s="31">
        <v>-8.9361194224248319E-2</v>
      </c>
      <c r="AU214" s="31">
        <v>0.26033267701236823</v>
      </c>
      <c r="AV214" s="31">
        <v>0.32728006913744956</v>
      </c>
      <c r="AW214" s="31">
        <v>1.0913696460605624E-2</v>
      </c>
      <c r="AX214" s="31">
        <v>0.35567131961286902</v>
      </c>
      <c r="AY214" s="31">
        <v>-0.7036658273546349</v>
      </c>
      <c r="AZ214" s="31">
        <v>0.30377697021936656</v>
      </c>
      <c r="BA214" s="31">
        <v>9.7445001188168831E-2</v>
      </c>
      <c r="BB214" s="31">
        <v>0.3199307598222324</v>
      </c>
      <c r="BC214" s="31">
        <v>1.6941192833291638E-2</v>
      </c>
      <c r="BD214" s="31">
        <v>-6.7031451700443986E-2</v>
      </c>
      <c r="BE214" s="31">
        <v>-0.12114411638392002</v>
      </c>
      <c r="BF214" s="60"/>
      <c r="BG214" s="60"/>
      <c r="BH214" s="60"/>
      <c r="BI214" s="60"/>
    </row>
    <row r="215" spans="1:130" outlineLevel="1">
      <c r="A215" s="171"/>
      <c r="B215" s="174">
        <v>213</v>
      </c>
      <c r="D215" s="31">
        <v>-0.80068840984454037</v>
      </c>
      <c r="E215" s="31">
        <v>9.0064079371958594E-2</v>
      </c>
      <c r="F215" s="31">
        <v>0.39218469431203712</v>
      </c>
      <c r="G215" s="31">
        <v>8.4328381638763508E-2</v>
      </c>
      <c r="H215" s="31">
        <v>-2.2758379404805663E-2</v>
      </c>
      <c r="I215" s="31">
        <v>0.11700659300174163</v>
      </c>
      <c r="J215" s="31">
        <v>0.36888795622787235</v>
      </c>
      <c r="K215" s="31">
        <v>0.43799919701104773</v>
      </c>
      <c r="L215" s="31">
        <v>1.0321338378448095</v>
      </c>
      <c r="M215" s="31">
        <v>0.50115905577155762</v>
      </c>
      <c r="N215" s="31">
        <v>-0.2201560127393756</v>
      </c>
      <c r="O215" s="31">
        <v>1.3065961987895678E-2</v>
      </c>
      <c r="P215" s="31">
        <v>-0.1941982611935282</v>
      </c>
      <c r="Q215" s="31">
        <v>0.11465181102044099</v>
      </c>
      <c r="R215" s="31">
        <v>0.1361081926255133</v>
      </c>
      <c r="S215" s="31">
        <v>0.26508791428690165</v>
      </c>
      <c r="T215" s="31">
        <v>0.13347067933153428</v>
      </c>
      <c r="U215" s="31">
        <v>0.30995950892887519</v>
      </c>
      <c r="V215" s="31">
        <v>6.1207079376308121E-2</v>
      </c>
      <c r="W215" s="31">
        <v>0.38238229800444867</v>
      </c>
      <c r="X215" s="31">
        <v>0.12347760217570027</v>
      </c>
      <c r="Y215" s="31">
        <v>0.32611142778244578</v>
      </c>
      <c r="Z215" s="31">
        <v>0.10362961008695859</v>
      </c>
      <c r="AA215" s="31">
        <v>5.8631815091458532E-2</v>
      </c>
      <c r="AB215" s="31">
        <v>-0.66739206858236644</v>
      </c>
      <c r="AC215" s="31">
        <v>-0.40128375226807239</v>
      </c>
      <c r="AD215" s="31">
        <v>0.35260438860059012</v>
      </c>
      <c r="AE215" s="31">
        <v>6.0772256430526063E-2</v>
      </c>
      <c r="AF215" s="31">
        <v>0.24293362411855926</v>
      </c>
      <c r="AG215" s="31">
        <v>0.2164102386843067</v>
      </c>
      <c r="AH215" s="31">
        <v>-0.10759041724280358</v>
      </c>
      <c r="AI215" s="31">
        <v>0.13643558298965267</v>
      </c>
      <c r="AJ215" s="31">
        <v>0.1292800517817326</v>
      </c>
      <c r="AK215" s="31">
        <v>2.683626174463381E-2</v>
      </c>
      <c r="AL215" s="31">
        <v>0.20449733039563964</v>
      </c>
      <c r="AM215" s="31">
        <v>4.5322189327592202E-2</v>
      </c>
      <c r="AN215" s="31">
        <v>0.39837705247876609</v>
      </c>
      <c r="AO215" s="31">
        <v>-2.4972271043125722E-2</v>
      </c>
      <c r="AP215" s="31">
        <v>0.46019774229585919</v>
      </c>
      <c r="AQ215" s="31">
        <v>9.6560866589527852E-2</v>
      </c>
      <c r="AR215" s="31">
        <v>-6.6093368739197203E-2</v>
      </c>
      <c r="AS215" s="31">
        <v>3.7068745593215269E-2</v>
      </c>
      <c r="AT215" s="31">
        <v>-9.5379434291416168E-2</v>
      </c>
      <c r="AU215" s="31">
        <v>0.24179923619008639</v>
      </c>
      <c r="AV215" s="31">
        <v>0.28994474025309652</v>
      </c>
      <c r="AW215" s="31">
        <v>4.7167756266719089E-2</v>
      </c>
      <c r="AX215" s="31">
        <v>0.34558470212188425</v>
      </c>
      <c r="AY215" s="31">
        <v>-0.74580614245222387</v>
      </c>
      <c r="AZ215" s="31">
        <v>0.47735259387286838</v>
      </c>
      <c r="BA215" s="31">
        <v>0.12930721837478826</v>
      </c>
      <c r="BB215" s="31">
        <v>0.34171460136743648</v>
      </c>
      <c r="BC215" s="31">
        <v>2.3276289743664334E-2</v>
      </c>
      <c r="BD215" s="31">
        <v>-4.8645692662222142E-2</v>
      </c>
      <c r="BE215" s="31">
        <v>-0.10875130083573768</v>
      </c>
      <c r="BF215" s="60"/>
      <c r="BG215" s="60"/>
      <c r="BH215" s="60"/>
      <c r="BI215" s="60"/>
    </row>
    <row r="216" spans="1:130" outlineLevel="1">
      <c r="A216" s="171"/>
      <c r="B216" s="174">
        <v>214</v>
      </c>
      <c r="D216" s="31">
        <v>-0.77783223564811699</v>
      </c>
      <c r="E216" s="31">
        <v>8.6078318524307959E-2</v>
      </c>
      <c r="F216" s="31">
        <v>0.42820672567800705</v>
      </c>
      <c r="G216" s="31">
        <v>0.10367614212949798</v>
      </c>
      <c r="H216" s="31">
        <v>2.37639058198288E-2</v>
      </c>
      <c r="I216" s="31">
        <v>0.13363919148705691</v>
      </c>
      <c r="J216" s="31">
        <v>0.41584364352782693</v>
      </c>
      <c r="K216" s="31">
        <v>0.51428661398329567</v>
      </c>
      <c r="L216" s="31">
        <v>1.0834491294384416</v>
      </c>
      <c r="M216" s="31">
        <v>0.59195720422954923</v>
      </c>
      <c r="N216" s="31">
        <v>-0.21944239563934195</v>
      </c>
      <c r="O216" s="31">
        <v>4.1108349572240487E-2</v>
      </c>
      <c r="P216" s="31">
        <v>-7.3434690344460013E-2</v>
      </c>
      <c r="Q216" s="31">
        <v>0.12052432691186163</v>
      </c>
      <c r="R216" s="31">
        <v>0.14096663037774954</v>
      </c>
      <c r="S216" s="31">
        <v>0.33450215764089447</v>
      </c>
      <c r="T216" s="31">
        <v>0.12299336988122767</v>
      </c>
      <c r="U216" s="31">
        <v>0.33635945040425475</v>
      </c>
      <c r="V216" s="31">
        <v>8.0376479235938575E-2</v>
      </c>
      <c r="W216" s="31">
        <v>0.44668513961557627</v>
      </c>
      <c r="X216" s="31">
        <v>0.31089965475140313</v>
      </c>
      <c r="Y216" s="31">
        <v>0.36994298879306203</v>
      </c>
      <c r="Z216" s="31">
        <v>0.12095830615218101</v>
      </c>
      <c r="AA216" s="31">
        <v>6.744135388433975E-2</v>
      </c>
      <c r="AB216" s="31">
        <v>-0.70100411681476993</v>
      </c>
      <c r="AC216" s="31">
        <v>-0.40337042242178861</v>
      </c>
      <c r="AD216" s="31">
        <v>0.37504548047042502</v>
      </c>
      <c r="AE216" s="31">
        <v>6.3496237754672238E-2</v>
      </c>
      <c r="AF216" s="31">
        <v>0.24593645451087373</v>
      </c>
      <c r="AG216" s="31">
        <v>0.23156058812574334</v>
      </c>
      <c r="AH216" s="31">
        <v>-9.6070018292010451E-2</v>
      </c>
      <c r="AI216" s="31">
        <v>0.13064918544562373</v>
      </c>
      <c r="AJ216" s="31">
        <v>0.17161446181316958</v>
      </c>
      <c r="AK216" s="31">
        <v>2.9533240882980993E-2</v>
      </c>
      <c r="AL216" s="31">
        <v>0.19759656496434388</v>
      </c>
      <c r="AM216" s="31">
        <v>5.5226658247350881E-2</v>
      </c>
      <c r="AN216" s="31">
        <v>0.41715593041420418</v>
      </c>
      <c r="AO216" s="31">
        <v>-5.9178837984133394E-4</v>
      </c>
      <c r="AP216" s="31">
        <v>0.45288359555989072</v>
      </c>
      <c r="AQ216" s="31">
        <v>0.11899731135241311</v>
      </c>
      <c r="AR216" s="31">
        <v>-7.4011781967696394E-2</v>
      </c>
      <c r="AS216" s="31">
        <v>4.6743626154408989E-2</v>
      </c>
      <c r="AT216" s="31">
        <v>-9.9061073675014252E-2</v>
      </c>
      <c r="AU216" s="31">
        <v>0.31114307928426771</v>
      </c>
      <c r="AV216" s="31">
        <v>0.32183970160567527</v>
      </c>
      <c r="AW216" s="31">
        <v>5.9274720300553328E-2</v>
      </c>
      <c r="AX216" s="31">
        <v>0.38894121692963124</v>
      </c>
      <c r="AY216" s="31">
        <v>-0.73998089572204329</v>
      </c>
      <c r="AZ216" s="31">
        <v>0.52191136084138912</v>
      </c>
      <c r="BA216" s="31">
        <v>0.16090174808252233</v>
      </c>
      <c r="BB216" s="31">
        <v>0.31605146884229329</v>
      </c>
      <c r="BC216" s="31">
        <v>2.368851585310322E-2</v>
      </c>
      <c r="BD216" s="31">
        <v>-4.8972589971381215E-2</v>
      </c>
      <c r="BE216" s="31">
        <v>-0.11336768655090856</v>
      </c>
      <c r="BF216" s="60"/>
      <c r="BG216" s="60"/>
      <c r="BH216" s="60"/>
      <c r="BI216" s="60"/>
    </row>
    <row r="217" spans="1:130" outlineLevel="1">
      <c r="A217" s="171"/>
      <c r="B217" s="174">
        <v>215</v>
      </c>
      <c r="D217" s="31">
        <v>8.1542924787700297</v>
      </c>
      <c r="E217" s="31">
        <v>3.1359654281588223</v>
      </c>
      <c r="F217" s="31">
        <v>13.493458214150921</v>
      </c>
      <c r="G217" s="31">
        <v>0.23747355372055165</v>
      </c>
      <c r="H217" s="31">
        <v>8.2806697958935933E-3</v>
      </c>
      <c r="I217" s="31">
        <v>0.78497400034610476</v>
      </c>
      <c r="J217" s="31">
        <v>4.6037573316385823</v>
      </c>
      <c r="K217" s="31">
        <v>14.446467321365347</v>
      </c>
      <c r="L217" s="31">
        <v>12.144421579062959</v>
      </c>
      <c r="M217" s="31">
        <v>2.6726390312345005</v>
      </c>
      <c r="N217" s="31">
        <v>0.79620411337218711</v>
      </c>
      <c r="O217" s="31">
        <v>7.4998606629111063E-4</v>
      </c>
      <c r="P217" s="31">
        <v>0.23563300908186652</v>
      </c>
      <c r="Q217" s="31">
        <v>1.9141970205240297</v>
      </c>
      <c r="R217" s="31">
        <v>0.88090531332353894</v>
      </c>
      <c r="S217" s="31">
        <v>0.61871135405861399</v>
      </c>
      <c r="T217" s="31">
        <v>1.1307188574614659</v>
      </c>
      <c r="U217" s="31">
        <v>8.2186419785876748</v>
      </c>
      <c r="V217" s="31">
        <v>0.14118882865984639</v>
      </c>
      <c r="W217" s="31">
        <v>2.6780093611761253</v>
      </c>
      <c r="X217" s="31">
        <v>0.48292709802591338</v>
      </c>
      <c r="Y217" s="31">
        <v>8.624616476682915</v>
      </c>
      <c r="Z217" s="31">
        <v>14.871613690488049</v>
      </c>
      <c r="AA217" s="31">
        <v>5.2148652392140304</v>
      </c>
      <c r="AB217" s="31">
        <v>9.3596077170741161</v>
      </c>
      <c r="AC217" s="31">
        <v>2.589762828868813</v>
      </c>
      <c r="AD217" s="31">
        <v>1.7128895035951501</v>
      </c>
      <c r="AE217" s="31">
        <v>0.68995574929397363</v>
      </c>
      <c r="AF217" s="31">
        <v>3.3460640280131195</v>
      </c>
      <c r="AG217" s="31">
        <v>2.3443397696830042</v>
      </c>
      <c r="AH217" s="31">
        <v>0.71144856668142509</v>
      </c>
      <c r="AI217" s="31">
        <v>0.21856295392440023</v>
      </c>
      <c r="AJ217" s="31">
        <v>0.17029554214082865</v>
      </c>
      <c r="AK217" s="31">
        <v>1.7889527049699167E-2</v>
      </c>
      <c r="AL217" s="31">
        <v>3.4845827421450131</v>
      </c>
      <c r="AM217" s="31">
        <v>0.75564847317401029</v>
      </c>
      <c r="AN217" s="31">
        <v>6.0343494582700776</v>
      </c>
      <c r="AO217" s="31">
        <v>1.8319924021280264E-2</v>
      </c>
      <c r="AP217" s="31">
        <v>2.9544292121009463</v>
      </c>
      <c r="AQ217" s="31">
        <v>7.0514188961473875E-3</v>
      </c>
      <c r="AR217" s="31">
        <v>3.3310623784443636</v>
      </c>
      <c r="AS217" s="31">
        <v>0.4925339052907326</v>
      </c>
      <c r="AT217" s="31">
        <v>7.6027056840074945</v>
      </c>
      <c r="AU217" s="31">
        <v>5.0443184563471739</v>
      </c>
      <c r="AV217" s="31">
        <v>8.3462892115553036</v>
      </c>
      <c r="AW217" s="31">
        <v>4.5276800002810424E-2</v>
      </c>
      <c r="AX217" s="31">
        <v>3.968565410301276</v>
      </c>
      <c r="AY217" s="31">
        <v>6.761024819188159</v>
      </c>
      <c r="AZ217" s="31">
        <v>3.1419259838035543</v>
      </c>
      <c r="BA217" s="31">
        <v>1.0778735776777577</v>
      </c>
      <c r="BB217" s="31">
        <v>7.812607612671747</v>
      </c>
      <c r="BC217" s="31">
        <v>1.2233873800141351</v>
      </c>
      <c r="BD217" s="31">
        <v>0.6384185021836345</v>
      </c>
      <c r="BE217" s="31">
        <v>0.30023500437617984</v>
      </c>
      <c r="BF217" s="60"/>
      <c r="BG217" s="60"/>
      <c r="BH217" s="60"/>
      <c r="BI217" s="60"/>
    </row>
    <row r="218" spans="1:130" outlineLevel="1">
      <c r="A218" s="171"/>
      <c r="B218" s="174">
        <v>216</v>
      </c>
      <c r="D218" s="31">
        <v>7.921522868205118</v>
      </c>
      <c r="E218" s="31">
        <v>2.9971841480935422</v>
      </c>
      <c r="F218" s="31">
        <v>14.732827781793507</v>
      </c>
      <c r="G218" s="31">
        <v>0.29195795566188804</v>
      </c>
      <c r="H218" s="31">
        <v>-8.6465320598866548E-3</v>
      </c>
      <c r="I218" s="31">
        <v>0.8965588011186062</v>
      </c>
      <c r="J218" s="31">
        <v>5.1897688454863236</v>
      </c>
      <c r="K218" s="31">
        <v>16.962644711282238</v>
      </c>
      <c r="L218" s="31">
        <v>12.748213947567127</v>
      </c>
      <c r="M218" s="31">
        <v>3.1568579089300264</v>
      </c>
      <c r="N218" s="31">
        <v>0.79362328506161928</v>
      </c>
      <c r="O218" s="31">
        <v>2.3596187878065227E-3</v>
      </c>
      <c r="P218" s="31">
        <v>8.9102945363739736E-2</v>
      </c>
      <c r="Q218" s="31">
        <v>2.0122430288887232</v>
      </c>
      <c r="R218" s="31">
        <v>0.91234958973217528</v>
      </c>
      <c r="S218" s="31">
        <v>0.78072319308203164</v>
      </c>
      <c r="T218" s="31">
        <v>1.0419586036719888</v>
      </c>
      <c r="U218" s="31">
        <v>8.9186420140490785</v>
      </c>
      <c r="V218" s="31">
        <v>0.18540765334274859</v>
      </c>
      <c r="W218" s="31">
        <v>3.1283534610037327</v>
      </c>
      <c r="X218" s="31">
        <v>1.2159441502007124</v>
      </c>
      <c r="Y218" s="31">
        <v>9.7838227205778185</v>
      </c>
      <c r="Z218" s="31">
        <v>17.358409437626534</v>
      </c>
      <c r="AA218" s="31">
        <v>5.9984083983818328</v>
      </c>
      <c r="AB218" s="31">
        <v>9.8309881856657135</v>
      </c>
      <c r="AC218" s="31">
        <v>2.6032295609995328</v>
      </c>
      <c r="AD218" s="31">
        <v>1.8219043427626689</v>
      </c>
      <c r="AE218" s="31">
        <v>0.72088148228387172</v>
      </c>
      <c r="AF218" s="31">
        <v>3.3874237319009781</v>
      </c>
      <c r="AG218" s="31">
        <v>2.5084612407191629</v>
      </c>
      <c r="AH218" s="31">
        <v>0.63526918629438434</v>
      </c>
      <c r="AI218" s="31">
        <v>0.20929343557668462</v>
      </c>
      <c r="AJ218" s="31">
        <v>0.22606100021542377</v>
      </c>
      <c r="AK218" s="31">
        <v>1.9687381076726011E-2</v>
      </c>
      <c r="AL218" s="31">
        <v>3.3669954461007965</v>
      </c>
      <c r="AM218" s="31">
        <v>0.92078385007996733</v>
      </c>
      <c r="AN218" s="31">
        <v>6.3187993561533675</v>
      </c>
      <c r="AO218" s="31">
        <v>4.3414225869353593E-4</v>
      </c>
      <c r="AP218" s="31">
        <v>2.9074730304592604</v>
      </c>
      <c r="AQ218" s="31">
        <v>8.6898545911780496E-3</v>
      </c>
      <c r="AR218" s="31">
        <v>3.7301452048397272</v>
      </c>
      <c r="AS218" s="31">
        <v>0.62108443026178317</v>
      </c>
      <c r="AT218" s="31">
        <v>7.8961695829715719</v>
      </c>
      <c r="AU218" s="31">
        <v>6.4909418331019202</v>
      </c>
      <c r="AV218" s="31">
        <v>9.2644109598844082</v>
      </c>
      <c r="AW218" s="31">
        <v>5.6898395613621977E-2</v>
      </c>
      <c r="AX218" s="31">
        <v>4.4664554034658313</v>
      </c>
      <c r="AY218" s="31">
        <v>6.708216675786244</v>
      </c>
      <c r="AZ218" s="31">
        <v>3.4352109675695131</v>
      </c>
      <c r="BA218" s="31">
        <v>1.3412379064379334</v>
      </c>
      <c r="BB218" s="31">
        <v>7.2258724139748969</v>
      </c>
      <c r="BC218" s="31">
        <v>1.2450537291425277</v>
      </c>
      <c r="BD218" s="31">
        <v>0.6427086516102305</v>
      </c>
      <c r="BE218" s="31">
        <v>0.31297968489719658</v>
      </c>
      <c r="BF218" s="60"/>
      <c r="BG218" s="60"/>
      <c r="BH218" s="60"/>
      <c r="BI218" s="60"/>
    </row>
    <row r="219" spans="1:130" outlineLevel="1">
      <c r="A219" s="171"/>
      <c r="B219" s="174">
        <v>217</v>
      </c>
      <c r="D219" s="31">
        <v>8.0236059803593491</v>
      </c>
      <c r="E219" s="31">
        <v>3.5381977583509285</v>
      </c>
      <c r="F219" s="31">
        <v>14.770757271126293</v>
      </c>
      <c r="G219" s="31">
        <v>0.25249788745402002</v>
      </c>
      <c r="H219" s="31">
        <v>-9.5106123528967447E-3</v>
      </c>
      <c r="I219" s="31">
        <v>1.3376104859140705</v>
      </c>
      <c r="J219" s="31">
        <v>5.242038383146312</v>
      </c>
      <c r="K219" s="31">
        <v>15.730716632987546</v>
      </c>
      <c r="L219" s="31">
        <v>15.238831417853813</v>
      </c>
      <c r="M219" s="31">
        <v>3.2554757204576505</v>
      </c>
      <c r="N219" s="31">
        <v>0.60169759115834609</v>
      </c>
      <c r="O219" s="31">
        <v>2.7221520516673807E-2</v>
      </c>
      <c r="P219" s="31">
        <v>0.15649309253179486</v>
      </c>
      <c r="Q219" s="31">
        <v>2.6508400698501431</v>
      </c>
      <c r="R219" s="31">
        <v>0.89411831994089475</v>
      </c>
      <c r="S219" s="31">
        <v>0.97305506940472697</v>
      </c>
      <c r="T219" s="31">
        <v>1.0828562029195334</v>
      </c>
      <c r="U219" s="31">
        <v>9.1699556427578841</v>
      </c>
      <c r="V219" s="31">
        <v>0.34355842927800384</v>
      </c>
      <c r="W219" s="31">
        <v>3.0036450402704533</v>
      </c>
      <c r="X219" s="31">
        <v>0.57344482524519391</v>
      </c>
      <c r="Y219" s="31">
        <v>8.4250171169976245</v>
      </c>
      <c r="Z219" s="31">
        <v>16.932959177239486</v>
      </c>
      <c r="AA219" s="31">
        <v>5.341619146812894</v>
      </c>
      <c r="AB219" s="31">
        <v>9.3619541700839264</v>
      </c>
      <c r="AC219" s="31">
        <v>2.2057828158008248</v>
      </c>
      <c r="AD219" s="31">
        <v>2.8653222120758586</v>
      </c>
      <c r="AE219" s="31">
        <v>0.75550232193400313</v>
      </c>
      <c r="AF219" s="31">
        <v>3.7240894751222204</v>
      </c>
      <c r="AG219" s="31">
        <v>2.724350718014946</v>
      </c>
      <c r="AH219" s="31">
        <v>0.48167695956485052</v>
      </c>
      <c r="AI219" s="31">
        <v>0.3134611207261026</v>
      </c>
      <c r="AJ219" s="31">
        <v>0.36298864469280206</v>
      </c>
      <c r="AK219" s="31">
        <v>6.779827093354461E-2</v>
      </c>
      <c r="AL219" s="31">
        <v>3.4566270548074085</v>
      </c>
      <c r="AM219" s="31">
        <v>1.0173990258941692</v>
      </c>
      <c r="AN219" s="31">
        <v>6.8195847120540645</v>
      </c>
      <c r="AO219" s="31">
        <v>2.2075354386065119E-4</v>
      </c>
      <c r="AP219" s="31">
        <v>3.4098769940818938</v>
      </c>
      <c r="AQ219" s="31">
        <v>0.14803295803373537</v>
      </c>
      <c r="AR219" s="31">
        <v>4.3633818521715613</v>
      </c>
      <c r="AS219" s="31">
        <v>0.79080062492641412</v>
      </c>
      <c r="AT219" s="31">
        <v>8.4279557187089651</v>
      </c>
      <c r="AU219" s="31">
        <v>6.0288427692223889</v>
      </c>
      <c r="AV219" s="31">
        <v>8.2075490769757256</v>
      </c>
      <c r="AW219" s="31">
        <v>0.24590840197526917</v>
      </c>
      <c r="AX219" s="31">
        <v>4.3397895051742896</v>
      </c>
      <c r="AY219" s="31">
        <v>7.1099505009504789</v>
      </c>
      <c r="AZ219" s="31">
        <v>5.3980618237310045</v>
      </c>
      <c r="BA219" s="31">
        <v>1.7797910692762213</v>
      </c>
      <c r="BB219" s="31">
        <v>7.7178765581820779</v>
      </c>
      <c r="BC219" s="31">
        <v>1.7106370036117728</v>
      </c>
      <c r="BD219" s="31">
        <v>0.46642295138261775</v>
      </c>
      <c r="BE219" s="31">
        <v>0.28096245103528017</v>
      </c>
      <c r="BF219" s="60"/>
      <c r="BG219" s="60"/>
      <c r="BH219" s="60"/>
      <c r="BI219" s="60"/>
    </row>
    <row r="220" spans="1:130" outlineLevel="1">
      <c r="A220" s="171"/>
      <c r="B220" s="174">
        <v>218</v>
      </c>
      <c r="D220" s="31">
        <v>2.2904333076904515</v>
      </c>
      <c r="E220" s="31">
        <v>-0.35303961287694291</v>
      </c>
      <c r="F220" s="31">
        <v>-3.3868858977511214</v>
      </c>
      <c r="G220" s="31">
        <v>-1.1624798670639398</v>
      </c>
      <c r="H220" s="31">
        <v>-0.57678155437900869</v>
      </c>
      <c r="I220" s="31">
        <v>-0.88951711042617942</v>
      </c>
      <c r="J220" s="31">
        <v>-2.8963587042502845</v>
      </c>
      <c r="K220" s="31">
        <v>-4.3985485244911819</v>
      </c>
      <c r="L220" s="31">
        <v>-4.4607273065460493</v>
      </c>
      <c r="M220" s="31">
        <v>-2.8770481723119556</v>
      </c>
      <c r="N220" s="31">
        <v>0.22487896110262948</v>
      </c>
      <c r="O220" s="31">
        <v>-0.51250572195292543</v>
      </c>
      <c r="P220" s="31">
        <v>-0.17324716416628785</v>
      </c>
      <c r="Q220" s="31">
        <v>-2.0661344293389621</v>
      </c>
      <c r="R220" s="31">
        <v>-1.9097007937674224</v>
      </c>
      <c r="S220" s="31">
        <v>-1.3255472438508633</v>
      </c>
      <c r="T220" s="31">
        <v>-2.3086896063825053</v>
      </c>
      <c r="U220" s="31">
        <v>-3.5190147408891126</v>
      </c>
      <c r="V220" s="31">
        <v>-0.9122432131174002</v>
      </c>
      <c r="W220" s="31">
        <v>-1.9774112868381963</v>
      </c>
      <c r="X220" s="31">
        <v>-0.61694818076851465</v>
      </c>
      <c r="Y220" s="31">
        <v>-3.5678556162834849</v>
      </c>
      <c r="Z220" s="31">
        <v>-4.8584203548065101</v>
      </c>
      <c r="AA220" s="31">
        <v>-3.6929201564390635</v>
      </c>
      <c r="AB220" s="31">
        <v>3.8152672010411015</v>
      </c>
      <c r="AC220" s="31">
        <v>0.71504930037767644</v>
      </c>
      <c r="AD220" s="31">
        <v>-1.0982710535907869</v>
      </c>
      <c r="AE220" s="31">
        <v>-1.9671171312176625</v>
      </c>
      <c r="AF220" s="31">
        <v>-2.8505672159914446</v>
      </c>
      <c r="AG220" s="31">
        <v>-1.7410415507710912</v>
      </c>
      <c r="AH220" s="31">
        <v>3.3382966594433398E-2</v>
      </c>
      <c r="AI220" s="31">
        <v>-0.52436768522510413</v>
      </c>
      <c r="AJ220" s="31">
        <v>-0.94390583213090185</v>
      </c>
      <c r="AK220" s="31">
        <v>-9.1606891409259567E-2</v>
      </c>
      <c r="AL220" s="31">
        <v>-2.0916820462449048</v>
      </c>
      <c r="AM220" s="31">
        <v>-1.338112264874624</v>
      </c>
      <c r="AN220" s="31">
        <v>-1.9959123013972808</v>
      </c>
      <c r="AO220" s="31">
        <v>-0.49788648458370494</v>
      </c>
      <c r="AP220" s="31">
        <v>-2.632159086659184</v>
      </c>
      <c r="AQ220" s="31">
        <v>-0.79427637778551974</v>
      </c>
      <c r="AR220" s="31">
        <v>-2.3286225812904173</v>
      </c>
      <c r="AS220" s="31">
        <v>-1.3133243593959012</v>
      </c>
      <c r="AT220" s="31">
        <v>-3.6680885544648043</v>
      </c>
      <c r="AU220" s="31">
        <v>-3.3164097197651157</v>
      </c>
      <c r="AV220" s="31">
        <v>-1.9452051738579501</v>
      </c>
      <c r="AW220" s="31">
        <v>-0.77809838233466999</v>
      </c>
      <c r="AX220" s="31">
        <v>-2.9137090807968078</v>
      </c>
      <c r="AY220" s="31">
        <v>1.9377447697583861</v>
      </c>
      <c r="AZ220" s="31">
        <v>-2.3643266449061158</v>
      </c>
      <c r="BA220" s="31">
        <v>-1.7960549810844375</v>
      </c>
      <c r="BB220" s="31">
        <v>-3.1080057168735142</v>
      </c>
      <c r="BC220" s="31">
        <v>-1.6909781850531593</v>
      </c>
      <c r="BD220" s="31">
        <v>0.22862757573196679</v>
      </c>
      <c r="BE220" s="31">
        <v>-0.28704716533726687</v>
      </c>
      <c r="BF220" s="60"/>
      <c r="BG220" s="60"/>
      <c r="BH220" s="60"/>
      <c r="BI220" s="60"/>
    </row>
    <row r="221" spans="1:130" outlineLevel="1">
      <c r="A221" s="43"/>
      <c r="B221" s="174">
        <v>219</v>
      </c>
      <c r="D221" s="20">
        <v>0.78327985204706529</v>
      </c>
      <c r="E221" s="20">
        <v>0.52285504227914048</v>
      </c>
      <c r="F221" s="20">
        <v>-0.21950410752899091</v>
      </c>
      <c r="G221" s="20">
        <v>0.33994014460141769</v>
      </c>
      <c r="H221" s="20">
        <v>0.2875916702820604</v>
      </c>
      <c r="I221" s="20">
        <v>0.57727321595916159</v>
      </c>
      <c r="J221" s="20">
        <v>0.91551107536626242</v>
      </c>
      <c r="K221" s="20">
        <v>-0.13718772643769619</v>
      </c>
      <c r="L221" s="20">
        <v>2.5999432451413562</v>
      </c>
      <c r="M221" s="20">
        <v>0.80990642872031127</v>
      </c>
      <c r="N221" s="20">
        <v>0.94961499735413257</v>
      </c>
      <c r="O221" s="20">
        <v>0.78338718496658499</v>
      </c>
      <c r="P221" s="20">
        <v>0.49358543242441177</v>
      </c>
      <c r="Q221" s="20">
        <v>1.3098770178992614</v>
      </c>
      <c r="R221" s="20">
        <v>0.95579501359254215</v>
      </c>
      <c r="S221" s="20">
        <v>0.80799728385867309</v>
      </c>
      <c r="T221" s="20">
        <v>0.83241905909142977</v>
      </c>
      <c r="U221" s="20">
        <v>0.11778706706416998</v>
      </c>
      <c r="V221" s="20">
        <v>0.17344717370638638</v>
      </c>
      <c r="W221" s="20">
        <v>0.98567577505454995</v>
      </c>
      <c r="X221" s="20">
        <v>0.56279517359012032</v>
      </c>
      <c r="Y221" s="20">
        <v>-0.30412250612569691</v>
      </c>
      <c r="Z221" s="20">
        <v>0.36968105448333888</v>
      </c>
      <c r="AA221" s="20">
        <v>0.17336489420090204</v>
      </c>
      <c r="AB221" s="20">
        <v>0.77676556938011987</v>
      </c>
      <c r="AC221" s="20">
        <v>1.225797310090933</v>
      </c>
      <c r="AD221" s="20">
        <v>3.5456272810244416</v>
      </c>
      <c r="AE221" s="20">
        <v>0.3090562255057876</v>
      </c>
      <c r="AF221" s="20">
        <v>0.97536273226664194</v>
      </c>
      <c r="AG221" s="20">
        <v>0.80299999858916549</v>
      </c>
      <c r="AH221" s="20">
        <v>0.83285559896657069</v>
      </c>
      <c r="AI221" s="20">
        <v>2.102338228245558</v>
      </c>
      <c r="AJ221" s="20">
        <v>0.77594290882863182</v>
      </c>
      <c r="AK221" s="20">
        <v>1.1841800349645135</v>
      </c>
      <c r="AL221" s="20">
        <v>1.2305804898230186</v>
      </c>
      <c r="AM221" s="20">
        <v>0.13257546166767273</v>
      </c>
      <c r="AN221" s="20">
        <v>-0.13334034224875924</v>
      </c>
      <c r="AO221" s="20">
        <v>1.4264832239164136</v>
      </c>
      <c r="AP221" s="20">
        <v>0.98788536313368602</v>
      </c>
      <c r="AQ221" s="20">
        <v>1.1780278102742412</v>
      </c>
      <c r="AR221" s="20">
        <v>0.73090807206753594</v>
      </c>
      <c r="AS221" s="20">
        <v>0.15940354363399342</v>
      </c>
      <c r="AT221" s="20">
        <v>0.31656344612439841</v>
      </c>
      <c r="AU221" s="20">
        <v>0.41010400715412509</v>
      </c>
      <c r="AV221" s="20">
        <v>0.50304044388963243</v>
      </c>
      <c r="AW221" s="20">
        <v>0.20849748733332438</v>
      </c>
      <c r="AX221" s="20">
        <v>1.754089966333265</v>
      </c>
      <c r="AY221" s="20">
        <v>0.61562581711529041</v>
      </c>
      <c r="AZ221" s="20">
        <v>1.5811786588692596</v>
      </c>
      <c r="BA221" s="20">
        <v>1.192002613142743</v>
      </c>
      <c r="BB221" s="20">
        <v>1.1532544714916757</v>
      </c>
      <c r="BC221" s="20">
        <v>0.6706735992417282</v>
      </c>
      <c r="BD221" s="20">
        <v>0.96207616456976419</v>
      </c>
      <c r="BE221" s="20">
        <v>0.9634084993928812</v>
      </c>
      <c r="BF221" s="60"/>
      <c r="BG221" s="60"/>
      <c r="BH221" s="60"/>
      <c r="BI221" s="60"/>
    </row>
    <row r="222" spans="1:130" s="37" customFormat="1" outlineLevel="1">
      <c r="A222" s="171"/>
      <c r="B222" s="174">
        <v>220</v>
      </c>
      <c r="C222" s="68"/>
      <c r="D222" s="31">
        <v>17</v>
      </c>
      <c r="E222" s="31">
        <v>17</v>
      </c>
      <c r="F222" s="31">
        <v>17</v>
      </c>
      <c r="G222" s="31">
        <v>17</v>
      </c>
      <c r="H222" s="31">
        <v>17</v>
      </c>
      <c r="I222" s="31">
        <v>17</v>
      </c>
      <c r="J222" s="31">
        <v>17</v>
      </c>
      <c r="K222" s="31">
        <v>17</v>
      </c>
      <c r="L222" s="31">
        <v>17</v>
      </c>
      <c r="M222" s="31">
        <v>17</v>
      </c>
      <c r="N222" s="31">
        <v>17</v>
      </c>
      <c r="O222" s="31">
        <v>17</v>
      </c>
      <c r="P222" s="31">
        <v>17</v>
      </c>
      <c r="Q222" s="31">
        <v>17</v>
      </c>
      <c r="R222" s="31">
        <v>17</v>
      </c>
      <c r="S222" s="31">
        <v>17</v>
      </c>
      <c r="T222" s="31">
        <v>17</v>
      </c>
      <c r="U222" s="31">
        <v>17</v>
      </c>
      <c r="V222" s="31">
        <v>17</v>
      </c>
      <c r="W222" s="31">
        <v>17</v>
      </c>
      <c r="X222" s="31">
        <v>17</v>
      </c>
      <c r="Y222" s="31">
        <v>17</v>
      </c>
      <c r="Z222" s="31">
        <v>17</v>
      </c>
      <c r="AA222" s="31">
        <v>17</v>
      </c>
      <c r="AB222" s="31">
        <v>17</v>
      </c>
      <c r="AC222" s="31">
        <v>17</v>
      </c>
      <c r="AD222" s="31">
        <v>17</v>
      </c>
      <c r="AE222" s="31">
        <v>17</v>
      </c>
      <c r="AF222" s="31">
        <v>17</v>
      </c>
      <c r="AG222" s="31">
        <v>17</v>
      </c>
      <c r="AH222" s="31">
        <v>17</v>
      </c>
      <c r="AI222" s="31">
        <v>17</v>
      </c>
      <c r="AJ222" s="31">
        <v>17</v>
      </c>
      <c r="AK222" s="31">
        <v>17</v>
      </c>
      <c r="AL222" s="31">
        <v>17</v>
      </c>
      <c r="AM222" s="31">
        <v>17</v>
      </c>
      <c r="AN222" s="31">
        <v>17</v>
      </c>
      <c r="AO222" s="31">
        <v>17</v>
      </c>
      <c r="AP222" s="31">
        <v>17</v>
      </c>
      <c r="AQ222" s="31">
        <v>17</v>
      </c>
      <c r="AR222" s="31">
        <v>17</v>
      </c>
      <c r="AS222" s="31">
        <v>17</v>
      </c>
      <c r="AT222" s="31">
        <v>17</v>
      </c>
      <c r="AU222" s="31">
        <v>17</v>
      </c>
      <c r="AV222" s="31">
        <v>17</v>
      </c>
      <c r="AW222" s="31">
        <v>17</v>
      </c>
      <c r="AX222" s="31">
        <v>17</v>
      </c>
      <c r="AY222" s="31">
        <v>17</v>
      </c>
      <c r="AZ222" s="31">
        <v>17</v>
      </c>
      <c r="BA222" s="31">
        <v>17</v>
      </c>
      <c r="BB222" s="31">
        <v>17</v>
      </c>
      <c r="BC222" s="31">
        <v>17</v>
      </c>
      <c r="BD222" s="31">
        <v>17</v>
      </c>
      <c r="BE222" s="31">
        <v>17</v>
      </c>
      <c r="BF222" s="60"/>
      <c r="BG222" s="60"/>
      <c r="BH222" s="60"/>
      <c r="BI222" s="60"/>
      <c r="DZ222" s="130"/>
    </row>
    <row r="223" spans="1:130" outlineLevel="1">
      <c r="B223" s="174">
        <v>221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 s="60"/>
      <c r="BG223" s="60"/>
      <c r="BH223" s="60"/>
      <c r="BI223" s="60"/>
    </row>
    <row r="224" spans="1:130" outlineLevel="1">
      <c r="B224" s="174">
        <v>222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 s="60"/>
      <c r="BG224" s="60"/>
      <c r="BH224" s="60"/>
      <c r="BI224" s="60"/>
    </row>
    <row r="225" spans="1:61" outlineLevel="1">
      <c r="B225" s="174">
        <v>223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 s="60"/>
      <c r="BG225" s="60"/>
      <c r="BH225" s="60"/>
      <c r="BI225" s="60"/>
    </row>
    <row r="226" spans="1:61" outlineLevel="1">
      <c r="A226" s="172"/>
      <c r="B226" s="174">
        <v>224</v>
      </c>
      <c r="D226" s="33">
        <v>12.817219145404639</v>
      </c>
      <c r="E226" s="33">
        <v>12.809732041092667</v>
      </c>
      <c r="F226" s="33">
        <v>12.815667288766317</v>
      </c>
      <c r="G226" s="33">
        <v>12.814549938113361</v>
      </c>
      <c r="H226" s="33">
        <v>12.816805233884939</v>
      </c>
      <c r="I226" s="33">
        <v>12.81288440307239</v>
      </c>
      <c r="J226" s="33">
        <v>12.81331330994302</v>
      </c>
      <c r="K226" s="33">
        <v>12.814736982825067</v>
      </c>
      <c r="L226" s="33">
        <v>12.810934558134596</v>
      </c>
      <c r="M226" s="33">
        <v>12.811148202512005</v>
      </c>
      <c r="N226" s="33">
        <v>12.814879887835255</v>
      </c>
      <c r="O226" s="33">
        <v>12.821412544937436</v>
      </c>
      <c r="P226" s="33">
        <v>12.819095782593745</v>
      </c>
      <c r="Q226" s="33">
        <v>12.812338831390388</v>
      </c>
      <c r="R226" s="33">
        <v>12.812096781482326</v>
      </c>
      <c r="S226" s="33">
        <v>12.815345078290729</v>
      </c>
      <c r="T226" s="33">
        <v>12.815711468242117</v>
      </c>
      <c r="U226" s="33">
        <v>12.812372588661209</v>
      </c>
      <c r="V226" s="33">
        <v>12.816091448430351</v>
      </c>
      <c r="W226" s="33">
        <v>12.814546852239651</v>
      </c>
      <c r="X226" s="33">
        <v>12.81145662132478</v>
      </c>
      <c r="Y226" s="33">
        <v>12.814922528786086</v>
      </c>
      <c r="Z226" s="33">
        <v>12.817662753008971</v>
      </c>
      <c r="AA226" s="33">
        <v>12.806567709189416</v>
      </c>
      <c r="AB226" s="33">
        <v>12.815090519596231</v>
      </c>
      <c r="AC226" s="33">
        <v>12.815281989642113</v>
      </c>
      <c r="AD226" s="33">
        <v>12.815901074724351</v>
      </c>
      <c r="AE226" s="33">
        <v>12.814116835927887</v>
      </c>
      <c r="AF226" s="33">
        <v>12.812859046489152</v>
      </c>
      <c r="AG226" s="33">
        <v>12.819461334344746</v>
      </c>
      <c r="AH226" s="33">
        <v>12.813083541286099</v>
      </c>
      <c r="AI226" s="33">
        <v>12.819261214706257</v>
      </c>
      <c r="AJ226" s="33">
        <v>12.814306444850608</v>
      </c>
      <c r="AK226" s="33">
        <v>12.787701892268222</v>
      </c>
      <c r="AL226" s="33">
        <v>12.810935258155617</v>
      </c>
      <c r="AM226" s="33">
        <v>12.814773798938791</v>
      </c>
      <c r="AN226" s="33">
        <v>12.831090199996751</v>
      </c>
      <c r="AO226" s="33">
        <v>12.811928566157505</v>
      </c>
      <c r="AP226" s="33">
        <v>12.814734709841771</v>
      </c>
      <c r="AQ226" s="33">
        <v>12.819457458886518</v>
      </c>
      <c r="AR226" s="33">
        <v>12.814374704096441</v>
      </c>
      <c r="AS226" s="33">
        <v>12.806437742471982</v>
      </c>
      <c r="AT226" s="33">
        <v>12.822060011014516</v>
      </c>
      <c r="AU226" s="33">
        <v>12.812317891678893</v>
      </c>
      <c r="AV226" s="33">
        <v>12.814570121024731</v>
      </c>
      <c r="AW226" s="33">
        <v>12.809840579464703</v>
      </c>
      <c r="AX226" s="33">
        <v>12.814244071673096</v>
      </c>
      <c r="AY226" s="33">
        <v>12.802268129032575</v>
      </c>
      <c r="AZ226" s="33">
        <v>12.815287046759257</v>
      </c>
      <c r="BA226" s="33">
        <v>12.815763359841434</v>
      </c>
      <c r="BB226" s="33">
        <v>12.815289735331385</v>
      </c>
      <c r="BC226" s="33">
        <v>12.813463903341642</v>
      </c>
      <c r="BD226" s="33">
        <v>12.820177946526355</v>
      </c>
      <c r="BE226" s="33">
        <v>12.816571389915095</v>
      </c>
      <c r="BF226" s="60"/>
      <c r="BG226" s="60"/>
      <c r="BH226" s="60"/>
      <c r="BI226" s="60"/>
    </row>
    <row r="227" spans="1:61" outlineLevel="1">
      <c r="A227" s="172"/>
      <c r="B227" s="174">
        <v>225</v>
      </c>
      <c r="D227" s="33">
        <v>-0.17472188947937567</v>
      </c>
      <c r="E227" s="33">
        <v>-2.9322829379817891E-2</v>
      </c>
      <c r="F227" s="33">
        <v>-6.6806460983386051E-2</v>
      </c>
      <c r="G227" s="33">
        <v>-0.11775169199641834</v>
      </c>
      <c r="H227" s="33">
        <v>-0.14938730740231043</v>
      </c>
      <c r="I227" s="33">
        <v>-6.7875647827178504E-2</v>
      </c>
      <c r="J227" s="33">
        <v>-0.10729597059134878</v>
      </c>
      <c r="K227" s="33">
        <v>-7.498864577203164E-2</v>
      </c>
      <c r="L227" s="33">
        <v>-0.17098203736537299</v>
      </c>
      <c r="M227" s="33">
        <v>-0.18942199965401779</v>
      </c>
      <c r="N227" s="33">
        <v>-0.17765191601553718</v>
      </c>
      <c r="O227" s="33">
        <v>-8.8244570473503897E-2</v>
      </c>
      <c r="P227" s="33">
        <v>-0.18918966197946835</v>
      </c>
      <c r="Q227" s="33">
        <v>-4.5440224549596529E-2</v>
      </c>
      <c r="R227" s="33">
        <v>-9.1953550985145821E-2</v>
      </c>
      <c r="S227" s="33">
        <v>-0.18899614421469149</v>
      </c>
      <c r="T227" s="33">
        <v>-7.6595851742415691E-2</v>
      </c>
      <c r="U227" s="33">
        <v>-6.686009207558806E-2</v>
      </c>
      <c r="V227" s="33">
        <v>-7.5085943292720378E-2</v>
      </c>
      <c r="W227" s="33">
        <v>-0.14993904294739563</v>
      </c>
      <c r="X227" s="33">
        <v>-0.16187058782546826</v>
      </c>
      <c r="Y227" s="33">
        <v>-7.5088720269225362E-2</v>
      </c>
      <c r="Z227" s="33">
        <v>-1.7058319013057061E-2</v>
      </c>
      <c r="AA227" s="33">
        <v>-1.7147713745549586E-2</v>
      </c>
      <c r="AB227" s="33">
        <v>-0.14086388211768303</v>
      </c>
      <c r="AC227" s="33">
        <v>-0.17002381045512319</v>
      </c>
      <c r="AD227" s="33">
        <v>-0.13487100549873154</v>
      </c>
      <c r="AE227" s="33">
        <v>-4.4955836830517071E-2</v>
      </c>
      <c r="AF227" s="33">
        <v>-7.9376082138090998E-2</v>
      </c>
      <c r="AG227" s="33">
        <v>-8.5046089292065127E-2</v>
      </c>
      <c r="AH227" s="33">
        <v>-9.2372166314139331E-2</v>
      </c>
      <c r="AI227" s="33">
        <v>-0.14914874609367113</v>
      </c>
      <c r="AJ227" s="33">
        <v>-0.15518424644032133</v>
      </c>
      <c r="AK227" s="33">
        <v>-6.7987621399365525E-2</v>
      </c>
      <c r="AL227" s="33">
        <v>-6.7542095497357443E-2</v>
      </c>
      <c r="AM227" s="33">
        <v>-3.1034577031371829E-2</v>
      </c>
      <c r="AN227" s="33">
        <v>-9.7847920018975382E-2</v>
      </c>
      <c r="AO227" s="33">
        <v>-0.16160897299511945</v>
      </c>
      <c r="AP227" s="33">
        <v>-0.15511903609870195</v>
      </c>
      <c r="AQ227" s="33">
        <v>-0.17465595501766337</v>
      </c>
      <c r="AR227" s="33">
        <v>2.0990983325621382E-2</v>
      </c>
      <c r="AS227" s="33">
        <v>-2.953191859710436E-2</v>
      </c>
      <c r="AT227" s="33">
        <v>2.0901820842143832E-2</v>
      </c>
      <c r="AU227" s="33">
        <v>-7.0113114008623661E-2</v>
      </c>
      <c r="AV227" s="33">
        <v>-6.6820110750954273E-2</v>
      </c>
      <c r="AW227" s="33">
        <v>-6.7409257358607658E-2</v>
      </c>
      <c r="AX227" s="33">
        <v>-0.11034251260747716</v>
      </c>
      <c r="AY227" s="33">
        <v>-0.17615446808947138</v>
      </c>
      <c r="AZ227" s="33">
        <v>-0.13453379812648175</v>
      </c>
      <c r="BA227" s="33">
        <v>-6.7948409403219695E-2</v>
      </c>
      <c r="BB227" s="33">
        <v>-7.4176340528718437E-2</v>
      </c>
      <c r="BC227" s="33">
        <v>-1.1254941984298572E-2</v>
      </c>
      <c r="BD227" s="33">
        <v>-4.4683868642024061E-2</v>
      </c>
      <c r="BE227" s="33">
        <v>-0.13118704728783825</v>
      </c>
      <c r="BF227" s="60"/>
      <c r="BG227" s="60"/>
      <c r="BH227" s="60"/>
      <c r="BI227" s="60"/>
    </row>
    <row r="228" spans="1:61" outlineLevel="1">
      <c r="A228" s="172"/>
      <c r="B228" s="174">
        <v>226</v>
      </c>
      <c r="D228" s="33">
        <v>1.2025183003948521</v>
      </c>
      <c r="E228" s="33">
        <v>-0.74507580227822268</v>
      </c>
      <c r="F228" s="33">
        <v>-1.6285112547040164</v>
      </c>
      <c r="G228" s="33">
        <v>-0.230863476143428</v>
      </c>
      <c r="H228" s="33">
        <v>3.8067173034180619E-2</v>
      </c>
      <c r="I228" s="33">
        <v>-0.32263592397171187</v>
      </c>
      <c r="J228" s="33">
        <v>-0.95548357153880015</v>
      </c>
      <c r="K228" s="33">
        <v>-1.7573328464812794</v>
      </c>
      <c r="L228" s="33">
        <v>-1.4262174912236774</v>
      </c>
      <c r="M228" s="33">
        <v>-0.71339454219923604</v>
      </c>
      <c r="N228" s="33">
        <v>0.45129042997609869</v>
      </c>
      <c r="O228" s="33">
        <v>-3.4378991361265539E-3</v>
      </c>
      <c r="P228" s="33">
        <v>0.16572370190664235</v>
      </c>
      <c r="Q228" s="33">
        <v>-0.53113285649835862</v>
      </c>
      <c r="R228" s="33">
        <v>-0.42921526275561911</v>
      </c>
      <c r="S228" s="33">
        <v>-0.31482159439140617</v>
      </c>
      <c r="T228" s="33">
        <v>-0.47148774369718444</v>
      </c>
      <c r="U228" s="33">
        <v>-1.2620966931910029</v>
      </c>
      <c r="V228" s="33">
        <v>-0.12107692925785633</v>
      </c>
      <c r="W228" s="33">
        <v>-0.73320476429834081</v>
      </c>
      <c r="X228" s="33">
        <v>-0.44168552009283929</v>
      </c>
      <c r="Y228" s="33">
        <v>-1.3913073142585952</v>
      </c>
      <c r="Z228" s="33">
        <v>-1.7722393598072195</v>
      </c>
      <c r="AA228" s="33">
        <v>-1.0750786792132909</v>
      </c>
      <c r="AB228" s="33">
        <v>1.2656999149761041</v>
      </c>
      <c r="AC228" s="33">
        <v>0.77764649798854379</v>
      </c>
      <c r="AD228" s="33">
        <v>-0.46175798402969881</v>
      </c>
      <c r="AE228" s="33">
        <v>-0.35936422550823194</v>
      </c>
      <c r="AF228" s="33">
        <v>-0.78277539240475591</v>
      </c>
      <c r="AG228" s="33">
        <v>-0.64620003097525069</v>
      </c>
      <c r="AH228" s="33">
        <v>0.43591945756116274</v>
      </c>
      <c r="AI228" s="33">
        <v>-0.17504001599281618</v>
      </c>
      <c r="AJ228" s="33">
        <v>-0.14585251346292649</v>
      </c>
      <c r="AK228" s="33">
        <v>-3.5365138177282839E-2</v>
      </c>
      <c r="AL228" s="33">
        <v>-0.82630814450823509</v>
      </c>
      <c r="AM228" s="33">
        <v>-0.36825495164890898</v>
      </c>
      <c r="AN228" s="33">
        <v>-1.0043984964344723</v>
      </c>
      <c r="AO228" s="33">
        <v>8.6577373081019163E-2</v>
      </c>
      <c r="AP228" s="33">
        <v>-0.70371533726087909</v>
      </c>
      <c r="AQ228" s="33">
        <v>-9.2942429526911945E-3</v>
      </c>
      <c r="AR228" s="33">
        <v>-0.75084722277494453</v>
      </c>
      <c r="AS228" s="33">
        <v>-0.274481099056124</v>
      </c>
      <c r="AT228" s="33">
        <v>-1.1665486530508766</v>
      </c>
      <c r="AU228" s="33">
        <v>-1.0498315571294665</v>
      </c>
      <c r="AV228" s="33">
        <v>-1.3675965221359179</v>
      </c>
      <c r="AW228" s="33">
        <v>-4.3628465164433076E-2</v>
      </c>
      <c r="AX228" s="33">
        <v>-0.89922094297733968</v>
      </c>
      <c r="AY228" s="33">
        <v>1.1728214768855891</v>
      </c>
      <c r="AZ228" s="33">
        <v>-0.62852316907697681</v>
      </c>
      <c r="BA228" s="33">
        <v>-0.39964545730040041</v>
      </c>
      <c r="BB228" s="33">
        <v>-1.2084781671193396</v>
      </c>
      <c r="BC228" s="33">
        <v>-0.42021835441782901</v>
      </c>
      <c r="BD228" s="33">
        <v>0.45029689529303496</v>
      </c>
      <c r="BE228" s="33">
        <v>0.25208157893873878</v>
      </c>
      <c r="BF228" s="60"/>
      <c r="BG228" s="60"/>
      <c r="BH228" s="60"/>
      <c r="BI228" s="60"/>
    </row>
    <row r="229" spans="1:61" outlineLevel="1">
      <c r="A229" s="172"/>
      <c r="B229" s="174">
        <v>227</v>
      </c>
      <c r="D229" s="33">
        <v>0.54881034955093044</v>
      </c>
      <c r="E229" s="33">
        <v>-0.30142004111018628</v>
      </c>
      <c r="F229" s="33">
        <v>-0.59490752035248329</v>
      </c>
      <c r="G229" s="33">
        <v>-7.2884090319695949E-2</v>
      </c>
      <c r="H229" s="33">
        <v>1.5566068796261245E-2</v>
      </c>
      <c r="I229" s="33">
        <v>-0.17587787634040611</v>
      </c>
      <c r="J229" s="33">
        <v>-0.33384462527417247</v>
      </c>
      <c r="K229" s="33">
        <v>-0.56797994881407321</v>
      </c>
      <c r="L229" s="33">
        <v>-0.61938558249629116</v>
      </c>
      <c r="M229" s="33">
        <v>-0.27922562795819394</v>
      </c>
      <c r="N229" s="33">
        <v>0.12844039969071186</v>
      </c>
      <c r="O229" s="33">
        <v>-1.5734085433805486E-2</v>
      </c>
      <c r="P229" s="33">
        <v>0.10741290547504276</v>
      </c>
      <c r="Q229" s="33">
        <v>-0.26285825402054996</v>
      </c>
      <c r="R229" s="33">
        <v>-0.14410720995694362</v>
      </c>
      <c r="S229" s="33">
        <v>-0.14188496431576761</v>
      </c>
      <c r="T229" s="33">
        <v>-0.16754092675848312</v>
      </c>
      <c r="U229" s="33">
        <v>-0.46976936584797402</v>
      </c>
      <c r="V229" s="33">
        <v>-8.4175275034520547E-2</v>
      </c>
      <c r="W229" s="33">
        <v>-0.25129146397468577</v>
      </c>
      <c r="X229" s="33">
        <v>-8.3333436179781659E-2</v>
      </c>
      <c r="Y229" s="33">
        <v>-0.4353206774901221</v>
      </c>
      <c r="Z229" s="33">
        <v>-0.59258563182418689</v>
      </c>
      <c r="AA229" s="33">
        <v>-0.34563841711453536</v>
      </c>
      <c r="AB229" s="33">
        <v>0.57741415901934035</v>
      </c>
      <c r="AC229" s="33">
        <v>0.2374431691531276</v>
      </c>
      <c r="AD229" s="33">
        <v>-0.26406185792102987</v>
      </c>
      <c r="AE229" s="33">
        <v>-0.13864028169091125</v>
      </c>
      <c r="AF229" s="33">
        <v>-0.31816748703569647</v>
      </c>
      <c r="AG229" s="33">
        <v>-0.25065740832083566</v>
      </c>
      <c r="AH229" s="33">
        <v>0.11701963056756606</v>
      </c>
      <c r="AI229" s="33">
        <v>-9.1775452383937875E-2</v>
      </c>
      <c r="AJ229" s="33">
        <v>-8.32531313056947E-2</v>
      </c>
      <c r="AK229" s="33">
        <v>-3.4237983402836521E-2</v>
      </c>
      <c r="AL229" s="33">
        <v>-0.30694966079055497</v>
      </c>
      <c r="AM229" s="33">
        <v>-0.14484632398241998</v>
      </c>
      <c r="AN229" s="33">
        <v>-0.37710090720578793</v>
      </c>
      <c r="AO229" s="33">
        <v>1.4766677830111954E-2</v>
      </c>
      <c r="AP229" s="33">
        <v>-0.29879104990451871</v>
      </c>
      <c r="AQ229" s="33">
        <v>-5.2325633031686122E-2</v>
      </c>
      <c r="AR229" s="33">
        <v>-0.31625978111814945</v>
      </c>
      <c r="AS229" s="33">
        <v>-0.13294222509122069</v>
      </c>
      <c r="AT229" s="33">
        <v>-0.44333243114541698</v>
      </c>
      <c r="AU229" s="33">
        <v>-0.33925653508136083</v>
      </c>
      <c r="AV229" s="33">
        <v>-0.4346441407648497</v>
      </c>
      <c r="AW229" s="33">
        <v>-7.7643663748319977E-2</v>
      </c>
      <c r="AX229" s="33">
        <v>-0.31316302129709994</v>
      </c>
      <c r="AY229" s="33">
        <v>0.35077908408785152</v>
      </c>
      <c r="AZ229" s="33">
        <v>-0.36228099876675401</v>
      </c>
      <c r="BA229" s="33">
        <v>-0.19421356134029985</v>
      </c>
      <c r="BB229" s="33">
        <v>-0.46003972262860943</v>
      </c>
      <c r="BC229" s="33">
        <v>-0.2107996160735762</v>
      </c>
      <c r="BD229" s="33">
        <v>9.0694719144489011E-2</v>
      </c>
      <c r="BE229" s="33">
        <v>8.7383700005386672E-2</v>
      </c>
      <c r="BF229" s="60"/>
      <c r="BG229" s="60"/>
      <c r="BH229" s="60"/>
      <c r="BI229" s="60"/>
    </row>
    <row r="230" spans="1:61" outlineLevel="1">
      <c r="A230" s="172"/>
      <c r="B230" s="174">
        <v>228</v>
      </c>
      <c r="D230" s="33">
        <v>0.26432779213873731</v>
      </c>
      <c r="E230" s="33">
        <v>-0.20403950221565392</v>
      </c>
      <c r="F230" s="33">
        <v>-0.39949974155651319</v>
      </c>
      <c r="G230" s="33">
        <v>-6.1322991742077407E-2</v>
      </c>
      <c r="H230" s="33">
        <v>-1.0869364570095743E-2</v>
      </c>
      <c r="I230" s="33">
        <v>-0.1258190254228069</v>
      </c>
      <c r="J230" s="33">
        <v>-0.26684056568023534</v>
      </c>
      <c r="K230" s="33">
        <v>-0.46745799452623038</v>
      </c>
      <c r="L230" s="33">
        <v>-0.42639818116621747</v>
      </c>
      <c r="M230" s="33">
        <v>-0.19969535700877267</v>
      </c>
      <c r="N230" s="33">
        <v>8.0504004063961077E-2</v>
      </c>
      <c r="O230" s="33">
        <v>-3.3026145025919558E-2</v>
      </c>
      <c r="P230" s="33">
        <v>2.10173296459709E-2</v>
      </c>
      <c r="Q230" s="33">
        <v>-0.17471939800056024</v>
      </c>
      <c r="R230" s="33">
        <v>-0.10173536227278372</v>
      </c>
      <c r="S230" s="33">
        <v>-0.11558904299129975</v>
      </c>
      <c r="T230" s="33">
        <v>-9.2576602404557465E-2</v>
      </c>
      <c r="U230" s="33">
        <v>-0.33476988097188748</v>
      </c>
      <c r="V230" s="33">
        <v>-7.0077771271953526E-2</v>
      </c>
      <c r="W230" s="33">
        <v>-0.21406258309841367</v>
      </c>
      <c r="X230" s="33">
        <v>-0.12705540923073827</v>
      </c>
      <c r="Y230" s="33">
        <v>-0.33545956947328592</v>
      </c>
      <c r="Z230" s="33">
        <v>-0.44236278601899942</v>
      </c>
      <c r="AA230" s="33">
        <v>-0.28975613294511104</v>
      </c>
      <c r="AB230" s="33">
        <v>0.33252507954960964</v>
      </c>
      <c r="AC230" s="33">
        <v>0.15693656565770231</v>
      </c>
      <c r="AD230" s="33">
        <v>-0.18005674460844437</v>
      </c>
      <c r="AE230" s="33">
        <v>-9.350397172176636E-2</v>
      </c>
      <c r="AF230" s="33">
        <v>-0.19456125922300596</v>
      </c>
      <c r="AG230" s="33">
        <v>-0.17796162070570978</v>
      </c>
      <c r="AH230" s="33">
        <v>6.9707103798247155E-2</v>
      </c>
      <c r="AI230" s="33">
        <v>-5.5131494223867192E-2</v>
      </c>
      <c r="AJ230" s="33">
        <v>-7.2059688236464844E-2</v>
      </c>
      <c r="AK230" s="33">
        <v>-2.8182520798027407E-2</v>
      </c>
      <c r="AL230" s="33">
        <v>-0.19796539762389087</v>
      </c>
      <c r="AM230" s="33">
        <v>-0.11944827283639681</v>
      </c>
      <c r="AN230" s="33">
        <v>-0.30993601423036399</v>
      </c>
      <c r="AO230" s="33">
        <v>2.3599411498303156E-4</v>
      </c>
      <c r="AP230" s="33">
        <v>-0.19523000679910013</v>
      </c>
      <c r="AQ230" s="33">
        <v>-4.4903015587685863E-2</v>
      </c>
      <c r="AR230" s="33">
        <v>-0.23382354533257205</v>
      </c>
      <c r="AS230" s="33">
        <v>-0.10097073326009577</v>
      </c>
      <c r="AT230" s="33">
        <v>-0.32318523531396981</v>
      </c>
      <c r="AU230" s="33">
        <v>-0.29911458124736889</v>
      </c>
      <c r="AV230" s="33">
        <v>-0.32321135715132326</v>
      </c>
      <c r="AW230" s="33">
        <v>-5.9351735943958248E-2</v>
      </c>
      <c r="AX230" s="33">
        <v>-0.2323422695158808</v>
      </c>
      <c r="AY230" s="33">
        <v>0.23758879760384666</v>
      </c>
      <c r="AZ230" s="33">
        <v>-0.24826756938140881</v>
      </c>
      <c r="BA230" s="33">
        <v>-0.15500430794564896</v>
      </c>
      <c r="BB230" s="33">
        <v>-0.27856409736891269</v>
      </c>
      <c r="BC230" s="33">
        <v>-0.13706595535614538</v>
      </c>
      <c r="BD230" s="33">
        <v>7.4615556031318392E-2</v>
      </c>
      <c r="BE230" s="33">
        <v>5.8153096084369992E-2</v>
      </c>
      <c r="BF230" s="60"/>
      <c r="BG230" s="60"/>
      <c r="BH230" s="60"/>
      <c r="BI230" s="60"/>
    </row>
    <row r="231" spans="1:61" outlineLevel="1">
      <c r="A231" s="172"/>
      <c r="B231" s="174">
        <v>229</v>
      </c>
      <c r="D231" s="33">
        <v>4.7156645354497709E-3</v>
      </c>
      <c r="E231" s="33">
        <v>1.3540111282347192E-4</v>
      </c>
      <c r="F231" s="33">
        <v>7.0063333846785692E-4</v>
      </c>
      <c r="G231" s="33">
        <v>2.2882849972696191E-3</v>
      </c>
      <c r="H231" s="33">
        <v>3.4940497737073993E-3</v>
      </c>
      <c r="I231" s="33">
        <v>7.551413216119469E-4</v>
      </c>
      <c r="J231" s="33">
        <v>1.8271273673248066E-3</v>
      </c>
      <c r="K231" s="33">
        <v>8.6614437764624208E-4</v>
      </c>
      <c r="L231" s="33">
        <v>5.0289138009265285E-3</v>
      </c>
      <c r="M231" s="33">
        <v>5.8645206442774715E-3</v>
      </c>
      <c r="N231" s="33">
        <v>4.9411571787692588E-3</v>
      </c>
      <c r="O231" s="33">
        <v>1.3542457952466357E-3</v>
      </c>
      <c r="P231" s="33">
        <v>5.5579716784427283E-3</v>
      </c>
      <c r="Q231" s="33">
        <v>3.3346815630947156E-4</v>
      </c>
      <c r="R231" s="33">
        <v>1.3601420658045796E-3</v>
      </c>
      <c r="S231" s="33">
        <v>5.5460294884203277E-3</v>
      </c>
      <c r="T231" s="33">
        <v>8.6627397349805526E-4</v>
      </c>
      <c r="U231" s="33">
        <v>7.0045592854269163E-4</v>
      </c>
      <c r="V231" s="33">
        <v>9.3095108642663046E-4</v>
      </c>
      <c r="W231" s="33">
        <v>3.5877835796269387E-3</v>
      </c>
      <c r="X231" s="33">
        <v>4.4003029926773926E-3</v>
      </c>
      <c r="Y231" s="33">
        <v>8.721147403936572E-4</v>
      </c>
      <c r="Z231" s="33">
        <v>4.6620883458448363E-5</v>
      </c>
      <c r="AA231" s="33">
        <v>5.0216739640116307E-5</v>
      </c>
      <c r="AB231" s="33">
        <v>3.112188330469274E-3</v>
      </c>
      <c r="AC231" s="33">
        <v>4.5382733559793491E-3</v>
      </c>
      <c r="AD231" s="33">
        <v>2.8754262950161026E-3</v>
      </c>
      <c r="AE231" s="33">
        <v>3.3995211702423495E-4</v>
      </c>
      <c r="AF231" s="33">
        <v>1.002670729000133E-3</v>
      </c>
      <c r="AG231" s="33">
        <v>1.1604694234960764E-3</v>
      </c>
      <c r="AH231" s="33">
        <v>1.4013438319339252E-3</v>
      </c>
      <c r="AI231" s="33">
        <v>3.7336735945750735E-3</v>
      </c>
      <c r="AJ231" s="33">
        <v>3.940364609793549E-3</v>
      </c>
      <c r="AK231" s="33">
        <v>7.180237568843238E-4</v>
      </c>
      <c r="AL231" s="33">
        <v>6.5476679221106583E-4</v>
      </c>
      <c r="AM231" s="33">
        <v>1.4849040287336952E-4</v>
      </c>
      <c r="AN231" s="33">
        <v>1.3545157459521312E-3</v>
      </c>
      <c r="AO231" s="33">
        <v>4.2828269995723919E-3</v>
      </c>
      <c r="AP231" s="33">
        <v>3.8792370022601272E-3</v>
      </c>
      <c r="AQ231" s="33">
        <v>4.8552817380565719E-3</v>
      </c>
      <c r="AR231" s="33">
        <v>6.9269048085207884E-5</v>
      </c>
      <c r="AS231" s="33">
        <v>1.5550117647539062E-4</v>
      </c>
      <c r="AT231" s="33">
        <v>6.2443228687299361E-5</v>
      </c>
      <c r="AU231" s="33">
        <v>7.7475552127796829E-4</v>
      </c>
      <c r="AV231" s="33">
        <v>7.0165853246034163E-4</v>
      </c>
      <c r="AW231" s="33">
        <v>8.1005690300734487E-4</v>
      </c>
      <c r="AX231" s="33">
        <v>1.9400326430274977E-3</v>
      </c>
      <c r="AY231" s="33">
        <v>4.8303611009918087E-3</v>
      </c>
      <c r="AZ231" s="33">
        <v>2.7922567295207128E-3</v>
      </c>
      <c r="BA231" s="33">
        <v>7.2079671302084929E-4</v>
      </c>
      <c r="BB231" s="33">
        <v>8.7928518797363887E-4</v>
      </c>
      <c r="BC231" s="33">
        <v>2.0399197517299577E-5</v>
      </c>
      <c r="BD231" s="33">
        <v>3.1571181287275618E-4</v>
      </c>
      <c r="BE231" s="33">
        <v>2.6743820667193357E-3</v>
      </c>
      <c r="BF231" s="60"/>
      <c r="BG231" s="60"/>
      <c r="BH231" s="60"/>
      <c r="BI231" s="60"/>
    </row>
    <row r="232" spans="1:61" outlineLevel="1">
      <c r="A232" s="172"/>
      <c r="B232" s="174">
        <v>230</v>
      </c>
      <c r="D232" s="33">
        <v>-1.498575675120311</v>
      </c>
      <c r="E232" s="33">
        <v>-0.53168504546257256</v>
      </c>
      <c r="F232" s="33">
        <v>-2.3828650092982433</v>
      </c>
      <c r="G232" s="33">
        <v>-5.2280103041584564E-2</v>
      </c>
      <c r="H232" s="33">
        <v>-1.4017309076276411E-3</v>
      </c>
      <c r="I232" s="33">
        <v>-9.1532496539561303E-2</v>
      </c>
      <c r="J232" s="33">
        <v>-0.90147157366724695</v>
      </c>
      <c r="K232" s="33">
        <v>-3.2280266759962934</v>
      </c>
      <c r="L232" s="33">
        <v>-1.700094562542837</v>
      </c>
      <c r="M232" s="33">
        <v>-0.50820823276946514</v>
      </c>
      <c r="N232" s="33">
        <v>-0.19613057979922638</v>
      </c>
      <c r="O232" s="33">
        <v>-1.1908842573612125E-5</v>
      </c>
      <c r="P232" s="33">
        <v>-3.0807357234571894E-2</v>
      </c>
      <c r="Q232" s="33">
        <v>-0.31169534530527021</v>
      </c>
      <c r="R232" s="33">
        <v>-0.16748846160158257</v>
      </c>
      <c r="S232" s="33">
        <v>-9.3661521518850627E-2</v>
      </c>
      <c r="T232" s="33">
        <v>-0.19498550635252568</v>
      </c>
      <c r="U232" s="33">
        <v>-1.4170057547099908</v>
      </c>
      <c r="V232" s="33">
        <v>-1.4960653197665002E-2</v>
      </c>
      <c r="W232" s="33">
        <v>-0.54306331809788799</v>
      </c>
      <c r="X232" s="33">
        <v>-0.16254908119974965</v>
      </c>
      <c r="Y232" s="33">
        <v>-1.1465559166772812</v>
      </c>
      <c r="Z232" s="33">
        <v>-3.3453421808072825</v>
      </c>
      <c r="AA232" s="33">
        <v>-1.0932578582239025</v>
      </c>
      <c r="AB232" s="33">
        <v>-1.9726783560753127</v>
      </c>
      <c r="AC232" s="33">
        <v>-0.57956431928832586</v>
      </c>
      <c r="AD232" s="33">
        <v>-0.20656782178129582</v>
      </c>
      <c r="AE232" s="33">
        <v>-0.12225005446700069</v>
      </c>
      <c r="AF232" s="33">
        <v>-0.56948249062264777</v>
      </c>
      <c r="AG232" s="33">
        <v>-0.40762749900203271</v>
      </c>
      <c r="AH232" s="33">
        <v>-0.18276433514990081</v>
      </c>
      <c r="AI232" s="33">
        <v>-3.3713933443667701E-2</v>
      </c>
      <c r="AJ232" s="33">
        <v>-1.9736336383203767E-2</v>
      </c>
      <c r="AK232" s="33">
        <v>-7.9074025042739904E-4</v>
      </c>
      <c r="AL232" s="33">
        <v>-0.63498907573280183</v>
      </c>
      <c r="AM232" s="33">
        <v>-0.12003125052088433</v>
      </c>
      <c r="AN232" s="33">
        <v>-1.4489549222671829</v>
      </c>
      <c r="AO232" s="33">
        <v>-7.3735234872936584E-3</v>
      </c>
      <c r="AP232" s="33">
        <v>-0.47194680660309318</v>
      </c>
      <c r="AQ232" s="33">
        <v>-8.4025928053886991E-5</v>
      </c>
      <c r="AR232" s="33">
        <v>-0.53081212204607831</v>
      </c>
      <c r="AS232" s="33">
        <v>-7.9231409045308662E-2</v>
      </c>
      <c r="AT232" s="33">
        <v>-0.90778827964734843</v>
      </c>
      <c r="AU232" s="33">
        <v>-1.1014304478916006</v>
      </c>
      <c r="AV232" s="33">
        <v>-1.5945586364878312</v>
      </c>
      <c r="AW232" s="33">
        <v>-2.3412367035955087E-3</v>
      </c>
      <c r="AX232" s="33">
        <v>-0.7992131641203839</v>
      </c>
      <c r="AY232" s="33">
        <v>-1.1366447143432754</v>
      </c>
      <c r="AZ232" s="33">
        <v>-0.24154163179742744</v>
      </c>
      <c r="BA232" s="33">
        <v>-0.15273180969851163</v>
      </c>
      <c r="BB232" s="33">
        <v>-1.4272688849712476</v>
      </c>
      <c r="BC232" s="33">
        <v>-0.17005066994113543</v>
      </c>
      <c r="BD232" s="33">
        <v>-0.15309681554610444</v>
      </c>
      <c r="BE232" s="33">
        <v>-5.8404419963894956E-2</v>
      </c>
      <c r="BF232" s="60"/>
      <c r="BG232" s="60"/>
      <c r="BH232" s="60"/>
      <c r="BI232" s="60"/>
    </row>
    <row r="233" spans="1:61" outlineLevel="1">
      <c r="A233" s="172"/>
      <c r="B233" s="174">
        <v>231</v>
      </c>
      <c r="D233" s="33">
        <v>1.0368552230516903</v>
      </c>
      <c r="E233" s="33">
        <v>0.41227158527212704</v>
      </c>
      <c r="F233" s="33">
        <v>1.4408178526813642</v>
      </c>
      <c r="G233" s="33">
        <v>1.7801644489039103E-2</v>
      </c>
      <c r="H233" s="33">
        <v>8.6510648300228826E-4</v>
      </c>
      <c r="I233" s="33">
        <v>0.11934768627786604</v>
      </c>
      <c r="J233" s="33">
        <v>0.58482042597573602</v>
      </c>
      <c r="K233" s="33">
        <v>1.1931318830775903</v>
      </c>
      <c r="L233" s="33">
        <v>1.4853703010004911</v>
      </c>
      <c r="M233" s="33">
        <v>0.23370367183339597</v>
      </c>
      <c r="N233" s="33">
        <v>5.6245583213397281E-2</v>
      </c>
      <c r="O233" s="33">
        <v>7.8949644282405097E-4</v>
      </c>
      <c r="P233" s="33">
        <v>3.268220351405688E-2</v>
      </c>
      <c r="Q233" s="33">
        <v>0.21238332751866368</v>
      </c>
      <c r="R233" s="33">
        <v>5.0213887818771813E-2</v>
      </c>
      <c r="S233" s="33">
        <v>7.270092419342658E-2</v>
      </c>
      <c r="T233" s="33">
        <v>0.12795676654779498</v>
      </c>
      <c r="U233" s="33">
        <v>0.82651441807711445</v>
      </c>
      <c r="V233" s="33">
        <v>2.3687053559513019E-2</v>
      </c>
      <c r="W233" s="33">
        <v>0.22244489407019508</v>
      </c>
      <c r="X233" s="33">
        <v>3.1589865310324129E-2</v>
      </c>
      <c r="Y233" s="33">
        <v>0.87532134680105689</v>
      </c>
      <c r="Z233" s="33">
        <v>1.2636779574686119</v>
      </c>
      <c r="AA233" s="33">
        <v>0.24585313679610785</v>
      </c>
      <c r="AB233" s="33">
        <v>0.82972225142802958</v>
      </c>
      <c r="AC233" s="33">
        <v>0.20935647228681306</v>
      </c>
      <c r="AD233" s="33">
        <v>0.24323282954458325</v>
      </c>
      <c r="AE233" s="33">
        <v>6.8277805101187763E-2</v>
      </c>
      <c r="AF233" s="33">
        <v>0.34370415118795317</v>
      </c>
      <c r="AG233" s="33">
        <v>0.22294753735243486</v>
      </c>
      <c r="AH233" s="33">
        <v>4.515555674299792E-2</v>
      </c>
      <c r="AI233" s="33">
        <v>2.8023223160535366E-2</v>
      </c>
      <c r="AJ233" s="33">
        <v>2.5798467048035258E-2</v>
      </c>
      <c r="AK233" s="33">
        <v>7.1729866837158159E-3</v>
      </c>
      <c r="AL233" s="33">
        <v>0.34375726437956411</v>
      </c>
      <c r="AM233" s="33">
        <v>8.6132533133991288E-2</v>
      </c>
      <c r="AN233" s="33">
        <v>0.54249711138546908</v>
      </c>
      <c r="AO233" s="33">
        <v>8.3503648683026929E-4</v>
      </c>
      <c r="AP233" s="33">
        <v>0.33489905931484421</v>
      </c>
      <c r="AQ233" s="33">
        <v>1.1170759007492479E-2</v>
      </c>
      <c r="AR233" s="33">
        <v>0.44629085752501202</v>
      </c>
      <c r="AS233" s="33">
        <v>5.272205244461748E-2</v>
      </c>
      <c r="AT233" s="33">
        <v>0.96755751164734227</v>
      </c>
      <c r="AU233" s="33">
        <v>0.42153509825041635</v>
      </c>
      <c r="AV233" s="33">
        <v>0.64630138533816461</v>
      </c>
      <c r="AW233" s="33">
        <v>1.5093840912374533E-2</v>
      </c>
      <c r="AX233" s="33">
        <v>0.34449003805897344</v>
      </c>
      <c r="AY233" s="33">
        <v>0.72807028204571511</v>
      </c>
      <c r="AZ233" s="33">
        <v>0.76196510442866361</v>
      </c>
      <c r="BA233" s="33">
        <v>0.1307061003957907</v>
      </c>
      <c r="BB233" s="33">
        <v>0.81218045368514946</v>
      </c>
      <c r="BC233" s="33">
        <v>0.16311484223357794</v>
      </c>
      <c r="BD233" s="33">
        <v>4.7106731360982812E-2</v>
      </c>
      <c r="BE233" s="33">
        <v>2.7614303948405226E-2</v>
      </c>
      <c r="BF233" s="60"/>
      <c r="BG233" s="60"/>
      <c r="BH233" s="60"/>
      <c r="BI233" s="60"/>
    </row>
    <row r="234" spans="1:61" outlineLevel="1">
      <c r="A234" s="172"/>
      <c r="B234" s="174">
        <v>232</v>
      </c>
      <c r="D234" s="33">
        <v>0.56887985885267189</v>
      </c>
      <c r="E234" s="33">
        <v>0.2904444376088362</v>
      </c>
      <c r="F234" s="33">
        <v>1.2485777422323405</v>
      </c>
      <c r="G234" s="33">
        <v>2.762041412173526E-2</v>
      </c>
      <c r="H234" s="33">
        <v>8.5348800289395429E-4</v>
      </c>
      <c r="I234" s="33">
        <v>0.12223486645043208</v>
      </c>
      <c r="J234" s="33">
        <v>0.52672502455602321</v>
      </c>
      <c r="K234" s="33">
        <v>1.6099691000627081</v>
      </c>
      <c r="L234" s="33">
        <v>1.355001576036966</v>
      </c>
      <c r="M234" s="33">
        <v>0.29858128357873476</v>
      </c>
      <c r="N234" s="33">
        <v>4.943254796015413E-2</v>
      </c>
      <c r="O234" s="33">
        <v>7.9926662310133983E-3</v>
      </c>
      <c r="P234" s="33">
        <v>4.5789842696596049E-3</v>
      </c>
      <c r="Q234" s="33">
        <v>0.22903006216879987</v>
      </c>
      <c r="R234" s="33">
        <v>6.6266746059088763E-2</v>
      </c>
      <c r="S234" s="33">
        <v>0.10066321649116296</v>
      </c>
      <c r="T234" s="33">
        <v>6.6940166057773379E-2</v>
      </c>
      <c r="U234" s="33">
        <v>0.84040765575292298</v>
      </c>
      <c r="V234" s="33">
        <v>3.701243875445797E-2</v>
      </c>
      <c r="W234" s="33">
        <v>0.37855310607592185</v>
      </c>
      <c r="X234" s="33">
        <v>0.11113248540234527</v>
      </c>
      <c r="Y234" s="33">
        <v>0.86688330519121437</v>
      </c>
      <c r="Z234" s="33">
        <v>1.4448668225736054</v>
      </c>
      <c r="AA234" s="33">
        <v>0.63527150385227771</v>
      </c>
      <c r="AB234" s="33">
        <v>0.7697692805813382</v>
      </c>
      <c r="AC234" s="33">
        <v>0.18186035158949021</v>
      </c>
      <c r="AD234" s="33">
        <v>0.25574458904121677</v>
      </c>
      <c r="AE234" s="33">
        <v>6.5754321835901908E-2</v>
      </c>
      <c r="AF234" s="33">
        <v>0.28642153731180542</v>
      </c>
      <c r="AG234" s="33">
        <v>0.24739516388039501</v>
      </c>
      <c r="AH234" s="33">
        <v>3.5958376096120834E-2</v>
      </c>
      <c r="AI234" s="33">
        <v>2.2139870220485438E-2</v>
      </c>
      <c r="AJ234" s="33">
        <v>4.0395414352910851E-2</v>
      </c>
      <c r="AK234" s="33">
        <v>6.0485785928042508E-3</v>
      </c>
      <c r="AL234" s="33">
        <v>0.29336764259246595</v>
      </c>
      <c r="AM234" s="33">
        <v>0.10615413228272023</v>
      </c>
      <c r="AN234" s="33">
        <v>0.63632302387905693</v>
      </c>
      <c r="AO234" s="33">
        <v>4.2613762010443882E-7</v>
      </c>
      <c r="AP234" s="33">
        <v>0.28715173199721788</v>
      </c>
      <c r="AQ234" s="33">
        <v>1.4336108842675221E-2</v>
      </c>
      <c r="AR234" s="33">
        <v>0.39459687393566117</v>
      </c>
      <c r="AS234" s="33">
        <v>7.7630551464697092E-2</v>
      </c>
      <c r="AT234" s="33">
        <v>0.78641858686744404</v>
      </c>
      <c r="AU234" s="33">
        <v>0.6569384283953037</v>
      </c>
      <c r="AV234" s="33">
        <v>0.8041897889138484</v>
      </c>
      <c r="AW234" s="33">
        <v>2.5772710904229661E-2</v>
      </c>
      <c r="AX234" s="33">
        <v>0.41343916101361611</v>
      </c>
      <c r="AY234" s="33">
        <v>0.51625599273459766</v>
      </c>
      <c r="AZ234" s="33">
        <v>0.45865475622218244</v>
      </c>
      <c r="BA234" s="33">
        <v>0.18130965830781137</v>
      </c>
      <c r="BB234" s="33">
        <v>0.57828206420382089</v>
      </c>
      <c r="BC234" s="33">
        <v>0.13906965563880469</v>
      </c>
      <c r="BD234" s="33">
        <v>3.9678295472465153E-2</v>
      </c>
      <c r="BE234" s="33">
        <v>2.4501763498704299E-2</v>
      </c>
      <c r="BF234" s="60"/>
      <c r="BG234" s="60"/>
      <c r="BH234" s="60"/>
      <c r="BI234" s="60"/>
    </row>
    <row r="235" spans="1:61" outlineLevel="1">
      <c r="A235" s="172"/>
      <c r="B235" s="174">
        <v>233</v>
      </c>
      <c r="D235" s="33">
        <v>-4.3509117781197565E-2</v>
      </c>
      <c r="E235" s="33">
        <v>3.750575340957997E-3</v>
      </c>
      <c r="F235" s="33">
        <v>2.0843737511513697E-2</v>
      </c>
      <c r="G235" s="33">
        <v>4.5281107850085236E-3</v>
      </c>
      <c r="H235" s="33">
        <v>-1.1198609985642231E-3</v>
      </c>
      <c r="I235" s="33">
        <v>4.1726113018946435E-3</v>
      </c>
      <c r="J235" s="33">
        <v>1.9543373369887561E-2</v>
      </c>
      <c r="K235" s="33">
        <v>2.4833631571343055E-2</v>
      </c>
      <c r="L235" s="33">
        <v>4.3428401406888792E-2</v>
      </c>
      <c r="M235" s="33">
        <v>2.6331365455951203E-2</v>
      </c>
      <c r="N235" s="33">
        <v>-1.5693476324861035E-2</v>
      </c>
      <c r="O235" s="33">
        <v>5.8116035394398096E-5</v>
      </c>
      <c r="P235" s="33">
        <v>-5.8474888867037734E-3</v>
      </c>
      <c r="Q235" s="33">
        <v>4.7577746864329003E-3</v>
      </c>
      <c r="R235" s="33">
        <v>7.1496395435299322E-3</v>
      </c>
      <c r="S235" s="33">
        <v>1.1519070314747148E-2</v>
      </c>
      <c r="T235" s="33">
        <v>7.5028240378618247E-3</v>
      </c>
      <c r="U235" s="33">
        <v>1.6222780916153045E-2</v>
      </c>
      <c r="V235" s="33">
        <v>1.8246372343080587E-3</v>
      </c>
      <c r="W235" s="33">
        <v>1.969385965165326E-2</v>
      </c>
      <c r="X235" s="33">
        <v>1.0286669082607797E-2</v>
      </c>
      <c r="Y235" s="33">
        <v>1.9015041019093043E-2</v>
      </c>
      <c r="Z235" s="33">
        <v>5.5868096613470542E-3</v>
      </c>
      <c r="AA235" s="33">
        <v>3.1860402502832462E-3</v>
      </c>
      <c r="AB235" s="33">
        <v>-4.2289201260293646E-2</v>
      </c>
      <c r="AC235" s="33">
        <v>-2.5911479626246459E-2</v>
      </c>
      <c r="AD235" s="33">
        <v>1.1411547341663469E-2</v>
      </c>
      <c r="AE235" s="33">
        <v>3.0887167071109874E-3</v>
      </c>
      <c r="AF235" s="33">
        <v>1.2127617295271152E-2</v>
      </c>
      <c r="AG235" s="33">
        <v>1.0509261255526373E-2</v>
      </c>
      <c r="AH235" s="33">
        <v>-7.8380327472874194E-3</v>
      </c>
      <c r="AI235" s="33">
        <v>5.1044689669991978E-3</v>
      </c>
      <c r="AJ235" s="33">
        <v>4.0703052928870208E-3</v>
      </c>
      <c r="AK235" s="33">
        <v>4.2385198477613015E-4</v>
      </c>
      <c r="AL235" s="33">
        <v>1.1188880677594356E-2</v>
      </c>
      <c r="AM235" s="33">
        <v>2.2153860934146447E-3</v>
      </c>
      <c r="AN235" s="33">
        <v>2.0077578050491412E-2</v>
      </c>
      <c r="AO235" s="33">
        <v>-2.7055559362015231E-3</v>
      </c>
      <c r="AP235" s="33">
        <v>2.1078033882194449E-2</v>
      </c>
      <c r="AQ235" s="33">
        <v>3.0170119563124805E-4</v>
      </c>
      <c r="AR235" s="33">
        <v>-3.066346630290808E-3</v>
      </c>
      <c r="AS235" s="33">
        <v>1.5538755423606485E-3</v>
      </c>
      <c r="AT235" s="33">
        <v>-4.9298121314180687E-3</v>
      </c>
      <c r="AU235" s="33">
        <v>1.2001670752171378E-2</v>
      </c>
      <c r="AV235" s="33">
        <v>1.7716195154138071E-2</v>
      </c>
      <c r="AW235" s="33">
        <v>6.450127381124874E-4</v>
      </c>
      <c r="AX235" s="33">
        <v>1.947752154682144E-2</v>
      </c>
      <c r="AY235" s="33">
        <v>-3.7692555682955972E-2</v>
      </c>
      <c r="AZ235" s="33">
        <v>1.6209198786522352E-2</v>
      </c>
      <c r="BA235" s="33">
        <v>5.4559587532599435E-3</v>
      </c>
      <c r="BB235" s="33">
        <v>1.7421186341654984E-2</v>
      </c>
      <c r="BC235" s="33">
        <v>9.1423611498987875E-4</v>
      </c>
      <c r="BD235" s="33">
        <v>-3.5056736443277005E-3</v>
      </c>
      <c r="BE235" s="33">
        <v>-6.7118474982178931E-3</v>
      </c>
      <c r="BF235" s="60"/>
      <c r="BG235" s="60"/>
      <c r="BH235" s="60"/>
      <c r="BI235" s="60"/>
    </row>
    <row r="236" spans="1:61" outlineLevel="1">
      <c r="A236" s="172"/>
      <c r="B236" s="174">
        <v>234</v>
      </c>
      <c r="D236" s="33">
        <v>-6.5185331348458974E-3</v>
      </c>
      <c r="E236" s="33">
        <v>7.5456414739490097E-4</v>
      </c>
      <c r="F236" s="33">
        <v>3.8383770991557401E-3</v>
      </c>
      <c r="G236" s="33">
        <v>1.3789959177354365E-3</v>
      </c>
      <c r="H236" s="33">
        <v>-2.1442452852435444E-4</v>
      </c>
      <c r="I236" s="33">
        <v>1.2425601355090863E-3</v>
      </c>
      <c r="J236" s="33">
        <v>3.4155328277629248E-3</v>
      </c>
      <c r="K236" s="33">
        <v>4.5922785751618921E-3</v>
      </c>
      <c r="L236" s="33">
        <v>1.4043186440057176E-2</v>
      </c>
      <c r="M236" s="33">
        <v>4.80834050987508E-3</v>
      </c>
      <c r="N236" s="33">
        <v>-2.0956054013376341E-3</v>
      </c>
      <c r="O236" s="33">
        <v>1.3708784077634854E-4</v>
      </c>
      <c r="P236" s="33">
        <v>-2.1138446125367966E-3</v>
      </c>
      <c r="Q236" s="33">
        <v>9.1020180901291582E-4</v>
      </c>
      <c r="R236" s="33">
        <v>1.4980141098685403E-3</v>
      </c>
      <c r="S236" s="33">
        <v>2.5106919678796486E-3</v>
      </c>
      <c r="T236" s="33">
        <v>1.0699697228926345E-3</v>
      </c>
      <c r="U236" s="33">
        <v>2.9843306319769962E-3</v>
      </c>
      <c r="V236" s="33">
        <v>5.3720380280006881E-4</v>
      </c>
      <c r="W236" s="33">
        <v>4.3838388183696656E-3</v>
      </c>
      <c r="X236" s="33">
        <v>3.1831981983726689E-3</v>
      </c>
      <c r="Y236" s="33">
        <v>3.8613933915710675E-3</v>
      </c>
      <c r="Z236" s="33">
        <v>1.1571182575841163E-3</v>
      </c>
      <c r="AA236" s="33">
        <v>7.6594139734528321E-4</v>
      </c>
      <c r="AB236" s="33">
        <v>-4.67528248462007E-3</v>
      </c>
      <c r="AC236" s="33">
        <v>-3.8072058720882919E-3</v>
      </c>
      <c r="AD236" s="33">
        <v>3.805743809245169E-3</v>
      </c>
      <c r="AE236" s="33">
        <v>6.1531824294254174E-4</v>
      </c>
      <c r="AF236" s="33">
        <v>2.2194134904389142E-3</v>
      </c>
      <c r="AG236" s="33">
        <v>2.3850283554197487E-3</v>
      </c>
      <c r="AH236" s="33">
        <v>-1.0886693654451507E-3</v>
      </c>
      <c r="AI236" s="33">
        <v>1.3630222337429226E-3</v>
      </c>
      <c r="AJ236" s="33">
        <v>1.3376122397718898E-3</v>
      </c>
      <c r="AK236" s="33">
        <v>2.4693133964535143E-4</v>
      </c>
      <c r="AL236" s="33">
        <v>1.6215845909624913E-3</v>
      </c>
      <c r="AM236" s="33">
        <v>4.3421064414353114E-4</v>
      </c>
      <c r="AN236" s="33">
        <v>2.5771212907661836E-3</v>
      </c>
      <c r="AO236" s="33">
        <v>-2.1630963750702878E-4</v>
      </c>
      <c r="AP236" s="33">
        <v>4.6810507167543832E-3</v>
      </c>
      <c r="AQ236" s="33">
        <v>9.7967111081304244E-4</v>
      </c>
      <c r="AR236" s="33">
        <v>-6.1914346949858265E-4</v>
      </c>
      <c r="AS236" s="33">
        <v>4.1695404835077394E-4</v>
      </c>
      <c r="AT236" s="33">
        <v>-8.5057847829864109E-4</v>
      </c>
      <c r="AU236" s="33">
        <v>4.3578978247206532E-3</v>
      </c>
      <c r="AV236" s="33">
        <v>2.7067098041018223E-3</v>
      </c>
      <c r="AW236" s="33">
        <v>3.1098264213144319E-4</v>
      </c>
      <c r="AX236" s="33">
        <v>3.2959595000376274E-3</v>
      </c>
      <c r="AY236" s="33">
        <v>-9.7122745258577652E-3</v>
      </c>
      <c r="AZ236" s="33">
        <v>4.6790415508468587E-3</v>
      </c>
      <c r="BA236" s="33">
        <v>1.133098293490435E-3</v>
      </c>
      <c r="BB236" s="33">
        <v>3.413643991276351E-3</v>
      </c>
      <c r="BC236" s="33">
        <v>2.2625741069858218E-4</v>
      </c>
      <c r="BD236" s="33">
        <v>-5.2040246203748986E-4</v>
      </c>
      <c r="BE236" s="33">
        <v>-9.0667921917642752E-4</v>
      </c>
      <c r="BF236" s="60"/>
      <c r="BG236" s="60"/>
      <c r="BH236" s="60"/>
      <c r="BI236" s="60"/>
    </row>
    <row r="237" spans="1:61" outlineLevel="1">
      <c r="A237" s="172"/>
      <c r="B237" s="174">
        <v>235</v>
      </c>
      <c r="D237" s="33">
        <v>-3.1376841081450234E-4</v>
      </c>
      <c r="E237" s="33">
        <v>5.1601318512014757E-4</v>
      </c>
      <c r="F237" s="33">
        <v>-2.7844533793487506E-4</v>
      </c>
      <c r="G237" s="33">
        <v>1.7375959283962648E-4</v>
      </c>
      <c r="H237" s="33">
        <v>-6.1870788613287452E-6</v>
      </c>
      <c r="I237" s="33">
        <v>-3.005641705273707E-5</v>
      </c>
      <c r="J237" s="33">
        <v>3.5503304913405803E-4</v>
      </c>
      <c r="K237" s="33">
        <v>-4.8398556671531767E-4</v>
      </c>
      <c r="L237" s="33">
        <v>7.3965098848357224E-4</v>
      </c>
      <c r="M237" s="33">
        <v>2.034776734459129E-5</v>
      </c>
      <c r="N237" s="33">
        <v>-2.3262385792614921E-5</v>
      </c>
      <c r="O237" s="33">
        <v>9.3321558938266205E-5</v>
      </c>
      <c r="P237" s="33">
        <v>2.3753572932270932E-5</v>
      </c>
      <c r="Q237" s="33">
        <v>7.3884270695925877E-6</v>
      </c>
      <c r="R237" s="33">
        <v>1.6070791523849643E-4</v>
      </c>
      <c r="S237" s="33">
        <v>-7.1721819867873041E-5</v>
      </c>
      <c r="T237" s="33">
        <v>-2.9306220274798639E-4</v>
      </c>
      <c r="U237" s="33">
        <v>-5.2832158340577009E-6</v>
      </c>
      <c r="V237" s="33">
        <v>-3.1206925940890631E-5</v>
      </c>
      <c r="W237" s="33">
        <v>1.2146591338100361E-3</v>
      </c>
      <c r="X237" s="33">
        <v>-4.3943722724318232E-4</v>
      </c>
      <c r="Y237" s="33">
        <v>3.3071962376698179E-4</v>
      </c>
      <c r="Z237" s="33">
        <v>-1.3661698737042652E-4</v>
      </c>
      <c r="AA237" s="33">
        <v>8.1667470803161419E-5</v>
      </c>
      <c r="AB237" s="33">
        <v>7.671399481283533E-4</v>
      </c>
      <c r="AC237" s="33">
        <v>3.7378112348745758E-5</v>
      </c>
      <c r="AD237" s="33">
        <v>7.5849022530226232E-4</v>
      </c>
      <c r="AE237" s="33">
        <v>2.01443703808888E-5</v>
      </c>
      <c r="AF237" s="33">
        <v>-1.1005398234503469E-4</v>
      </c>
      <c r="AG237" s="33">
        <v>-7.027307400469065E-5</v>
      </c>
      <c r="AH237" s="33">
        <v>1.0004483514240449E-5</v>
      </c>
      <c r="AI237" s="33">
        <v>-2.9082104587414528E-4</v>
      </c>
      <c r="AJ237" s="33">
        <v>4.4488173539647164E-4</v>
      </c>
      <c r="AK237" s="33">
        <v>9.6530040577836456E-6</v>
      </c>
      <c r="AL237" s="33">
        <v>2.8206852202278672E-4</v>
      </c>
      <c r="AM237" s="33">
        <v>-1.3627992730235292E-5</v>
      </c>
      <c r="AN237" s="33">
        <v>-6.0980570901870458E-5</v>
      </c>
      <c r="AO237" s="33">
        <v>7.6527242462966494E-7</v>
      </c>
      <c r="AP237" s="33">
        <v>-8.4188664793301816E-5</v>
      </c>
      <c r="AQ237" s="33">
        <v>4.749605641876778E-6</v>
      </c>
      <c r="AR237" s="33">
        <v>2.8082686660784202E-5</v>
      </c>
      <c r="AS237" s="33">
        <v>-7.9295959737686739E-6</v>
      </c>
      <c r="AT237" s="33">
        <v>3.2465580726553097E-5</v>
      </c>
      <c r="AU237" s="33">
        <v>-1.8042691226497402E-3</v>
      </c>
      <c r="AV237" s="33">
        <v>-1.3628127546058309E-4</v>
      </c>
      <c r="AW237" s="33">
        <v>-2.2424898832916547E-5</v>
      </c>
      <c r="AX237" s="33">
        <v>-2.2408805564817251E-4</v>
      </c>
      <c r="AY237" s="33">
        <v>-6.3872950958848327E-4</v>
      </c>
      <c r="AZ237" s="33">
        <v>8.8052636406295145E-6</v>
      </c>
      <c r="BA237" s="33">
        <v>-2.2007905933879075E-4</v>
      </c>
      <c r="BB237" s="33">
        <v>-2.2923546401393949E-4</v>
      </c>
      <c r="BC237" s="33">
        <v>-3.8613006059163839E-6</v>
      </c>
      <c r="BD237" s="33">
        <v>2.4699953483613782E-5</v>
      </c>
      <c r="BE237" s="33">
        <v>6.5033995089616608E-5</v>
      </c>
      <c r="BF237" s="60"/>
      <c r="BG237" s="60"/>
      <c r="BH237" s="60"/>
      <c r="BI237" s="60"/>
    </row>
    <row r="238" spans="1:61" outlineLevel="1">
      <c r="A238" s="172"/>
      <c r="B238" s="174">
        <v>236</v>
      </c>
      <c r="D238" s="33">
        <v>0.831322461497215</v>
      </c>
      <c r="E238" s="33">
        <v>0.43267616024588146</v>
      </c>
      <c r="F238" s="33">
        <v>1.5594572249524565</v>
      </c>
      <c r="G238" s="33">
        <v>3.7257524751434852E-2</v>
      </c>
      <c r="H238" s="33">
        <v>1.1762239816006928E-3</v>
      </c>
      <c r="I238" s="33">
        <v>9.2504663525620742E-2</v>
      </c>
      <c r="J238" s="33">
        <v>0.57394557496944509</v>
      </c>
      <c r="K238" s="33">
        <v>2.4546609822480749</v>
      </c>
      <c r="L238" s="33">
        <v>1.3851871329394072</v>
      </c>
      <c r="M238" s="33">
        <v>0.41311829906585606</v>
      </c>
      <c r="N238" s="33">
        <v>0.11280857234656863</v>
      </c>
      <c r="O238" s="33">
        <v>1.1142862394560775E-4</v>
      </c>
      <c r="P238" s="33">
        <v>4.7779563839492334E-2</v>
      </c>
      <c r="Q238" s="33">
        <v>0.34114391385126264</v>
      </c>
      <c r="R238" s="33">
        <v>0.14911818021000814</v>
      </c>
      <c r="S238" s="33">
        <v>8.766876435155363E-2</v>
      </c>
      <c r="T238" s="33">
        <v>0.11945681329944735</v>
      </c>
      <c r="U238" s="33">
        <v>1.0350581175822235</v>
      </c>
      <c r="V238" s="33">
        <v>2.1710238212138907E-2</v>
      </c>
      <c r="W238" s="33">
        <v>0.47436046622977623</v>
      </c>
      <c r="X238" s="33">
        <v>3.0497044223753121E-2</v>
      </c>
      <c r="Y238" s="33">
        <v>0.49100782981245794</v>
      </c>
      <c r="Z238" s="33">
        <v>2.582903262496421</v>
      </c>
      <c r="AA238" s="33">
        <v>1.0773911074008211</v>
      </c>
      <c r="AB238" s="33">
        <v>1.3683420884998068</v>
      </c>
      <c r="AC238" s="33">
        <v>0.36573220810163787</v>
      </c>
      <c r="AD238" s="33">
        <v>0.25399533043379124</v>
      </c>
      <c r="AE238" s="33">
        <v>9.6702470501789539E-2</v>
      </c>
      <c r="AF238" s="33">
        <v>0.45082125885247765</v>
      </c>
      <c r="AG238" s="33">
        <v>0.3546195758252767</v>
      </c>
      <c r="AH238" s="33">
        <v>0.11319034524911496</v>
      </c>
      <c r="AI238" s="33">
        <v>4.0209114726537189E-2</v>
      </c>
      <c r="AJ238" s="33">
        <v>2.4019843081767928E-2</v>
      </c>
      <c r="AK238" s="33">
        <v>1.499779189636438E-3</v>
      </c>
      <c r="AL238" s="33">
        <v>0.50295411023961767</v>
      </c>
      <c r="AM238" s="33">
        <v>9.3986203534706741E-2</v>
      </c>
      <c r="AN238" s="33">
        <v>1.4038594495039576</v>
      </c>
      <c r="AO238" s="33">
        <v>2.9923173626813558E-3</v>
      </c>
      <c r="AP238" s="33">
        <v>0.41974511130524822</v>
      </c>
      <c r="AQ238" s="33">
        <v>1.0798955408441197E-3</v>
      </c>
      <c r="AR238" s="33">
        <v>0.3970635272543962</v>
      </c>
      <c r="AS238" s="33">
        <v>8.0984416943312584E-2</v>
      </c>
      <c r="AT238" s="33">
        <v>0.45800453107594324</v>
      </c>
      <c r="AU238" s="33">
        <v>0.82201021410000819</v>
      </c>
      <c r="AV238" s="33">
        <v>1.1547158193786247</v>
      </c>
      <c r="AW238" s="33">
        <v>8.8567761084019734E-3</v>
      </c>
      <c r="AX238" s="33">
        <v>0.62435330274915901</v>
      </c>
      <c r="AY238" s="33">
        <v>0.76869958360577084</v>
      </c>
      <c r="AZ238" s="33">
        <v>3.2258359067479245E-2</v>
      </c>
      <c r="BA238" s="33">
        <v>0.15492491329472119</v>
      </c>
      <c r="BB238" s="33">
        <v>1.1300136365067619</v>
      </c>
      <c r="BC238" s="33">
        <v>0.17080741904870123</v>
      </c>
      <c r="BD238" s="33">
        <v>7.7867997546991766E-2</v>
      </c>
      <c r="BE238" s="33">
        <v>3.6140546037725346E-2</v>
      </c>
      <c r="BF238" s="60"/>
      <c r="BG238" s="60"/>
      <c r="BH238" s="60"/>
      <c r="BI238" s="60"/>
    </row>
    <row r="239" spans="1:61" outlineLevel="1">
      <c r="A239" s="172"/>
      <c r="B239" s="174">
        <v>237</v>
      </c>
      <c r="D239" s="33">
        <v>0.7223616001087404</v>
      </c>
      <c r="E239" s="33">
        <v>0.30402022701797166</v>
      </c>
      <c r="F239" s="33">
        <v>1.0352317195474452</v>
      </c>
      <c r="G239" s="33">
        <v>1.5275604061971149E-2</v>
      </c>
      <c r="H239" s="33">
        <v>-5.1907893895728982E-4</v>
      </c>
      <c r="I239" s="33">
        <v>5.4255295454835283E-2</v>
      </c>
      <c r="J239" s="33">
        <v>0.54830856631121172</v>
      </c>
      <c r="K239" s="33">
        <v>1.2048267048408994</v>
      </c>
      <c r="L239" s="33">
        <v>0.64075330974225264</v>
      </c>
      <c r="M239" s="33">
        <v>0.20857687075744447</v>
      </c>
      <c r="N239" s="33">
        <v>4.9377938245968651E-2</v>
      </c>
      <c r="O239" s="33">
        <v>1.0228536610232852E-4</v>
      </c>
      <c r="P239" s="33">
        <v>7.8165612910993925E-3</v>
      </c>
      <c r="Q239" s="33">
        <v>0.15680517315285192</v>
      </c>
      <c r="R239" s="33">
        <v>3.360062376843409E-2</v>
      </c>
      <c r="S239" s="33">
        <v>5.2561470093171261E-2</v>
      </c>
      <c r="T239" s="33">
        <v>9.2583976044898111E-2</v>
      </c>
      <c r="U239" s="33">
        <v>0.51976591402622618</v>
      </c>
      <c r="V239" s="33">
        <v>1.2790244675808046E-2</v>
      </c>
      <c r="W239" s="33">
        <v>0.11990863753812528</v>
      </c>
      <c r="X239" s="33">
        <v>0.10214497374238481</v>
      </c>
      <c r="Y239" s="33">
        <v>0.2238290425445546</v>
      </c>
      <c r="Z239" s="33">
        <v>1.7205737997694286</v>
      </c>
      <c r="AA239" s="33">
        <v>0.1350123703931117</v>
      </c>
      <c r="AB239" s="33">
        <v>0.64439815784951082</v>
      </c>
      <c r="AC239" s="33">
        <v>0.18125869835801292</v>
      </c>
      <c r="AD239" s="33">
        <v>0.11092134190683724</v>
      </c>
      <c r="AE239" s="33">
        <v>4.5323372427215243E-2</v>
      </c>
      <c r="AF239" s="33">
        <v>0.24664011293834459</v>
      </c>
      <c r="AG239" s="33">
        <v>0.13988055132825675</v>
      </c>
      <c r="AH239" s="33">
        <v>4.097731456974036E-2</v>
      </c>
      <c r="AI239" s="33">
        <v>2.1945064974490593E-2</v>
      </c>
      <c r="AJ239" s="33">
        <v>1.414967315617089E-2</v>
      </c>
      <c r="AK239" s="33">
        <v>1.3505385433551387E-3</v>
      </c>
      <c r="AL239" s="33">
        <v>0.19681413869174871</v>
      </c>
      <c r="AM239" s="33">
        <v>5.6003718554009256E-2</v>
      </c>
      <c r="AN239" s="33">
        <v>0.68692934065109545</v>
      </c>
      <c r="AO239" s="33">
        <v>3.5267265629334744E-5</v>
      </c>
      <c r="AP239" s="33">
        <v>0.18580940353471129</v>
      </c>
      <c r="AQ239" s="33">
        <v>7.4923110429381821E-4</v>
      </c>
      <c r="AR239" s="33">
        <v>0.31347913380249487</v>
      </c>
      <c r="AS239" s="33">
        <v>4.5288423870631186E-2</v>
      </c>
      <c r="AT239" s="33">
        <v>0.2674034420744214</v>
      </c>
      <c r="AU239" s="33">
        <v>0.44668481863222892</v>
      </c>
      <c r="AV239" s="33">
        <v>0.33176454243037523</v>
      </c>
      <c r="AW239" s="33">
        <v>4.3745552847197378E-3</v>
      </c>
      <c r="AX239" s="33">
        <v>0.28860668453559979</v>
      </c>
      <c r="AY239" s="33">
        <v>0.56192403735517027</v>
      </c>
      <c r="AZ239" s="33">
        <v>0.2186870409781006</v>
      </c>
      <c r="BA239" s="33">
        <v>8.4382951188720454E-2</v>
      </c>
      <c r="BB239" s="33">
        <v>0.55487864314203306</v>
      </c>
      <c r="BC239" s="33">
        <v>9.1092798648249082E-2</v>
      </c>
      <c r="BD239" s="33">
        <v>4.6213728923829571E-2</v>
      </c>
      <c r="BE239" s="33">
        <v>1.8287179762735077E-2</v>
      </c>
      <c r="BF239" s="60"/>
      <c r="BG239" s="60"/>
      <c r="BH239" s="60"/>
      <c r="BI239" s="60"/>
    </row>
    <row r="240" spans="1:61" outlineLevel="1">
      <c r="A240" s="172"/>
      <c r="B240" s="174">
        <v>238</v>
      </c>
      <c r="D240" s="33">
        <v>-1.6579716774732007</v>
      </c>
      <c r="E240" s="33">
        <v>-0.84789056574141108</v>
      </c>
      <c r="F240" s="33">
        <v>-2.8622118685535169</v>
      </c>
      <c r="G240" s="33">
        <v>-4.9659433837787523E-2</v>
      </c>
      <c r="H240" s="33">
        <v>1.8861586027303281E-3</v>
      </c>
      <c r="I240" s="33">
        <v>-0.25092322404259404</v>
      </c>
      <c r="J240" s="33">
        <v>-1.303963268310792</v>
      </c>
      <c r="K240" s="33">
        <v>-3.3428296699903659</v>
      </c>
      <c r="L240" s="33">
        <v>-2.7956057320019996</v>
      </c>
      <c r="M240" s="33">
        <v>-0.6118633660716265</v>
      </c>
      <c r="N240" s="33">
        <v>-0.11693733029114184</v>
      </c>
      <c r="O240" s="33">
        <v>-5.3495532033130677E-3</v>
      </c>
      <c r="P240" s="33">
        <v>-3.4234963156632187E-2</v>
      </c>
      <c r="Q240" s="33">
        <v>-0.55513541238265485</v>
      </c>
      <c r="R240" s="33">
        <v>-0.13434797861730427</v>
      </c>
      <c r="S240" s="33">
        <v>-0.19297277940439217</v>
      </c>
      <c r="T240" s="33">
        <v>-0.20643497534699279</v>
      </c>
      <c r="U240" s="33">
        <v>-1.7696992773797184</v>
      </c>
      <c r="V240" s="33">
        <v>-6.8686595278907928E-2</v>
      </c>
      <c r="W240" s="33">
        <v>-0.65232717027048104</v>
      </c>
      <c r="X240" s="33">
        <v>-0.11745124826407009</v>
      </c>
      <c r="Y240" s="33">
        <v>-1.4676940487626993</v>
      </c>
      <c r="Z240" s="33">
        <v>-3.5834130718938995</v>
      </c>
      <c r="AA240" s="33">
        <v>-1.0656960342265502</v>
      </c>
      <c r="AB240" s="33">
        <v>-1.7539776040608186</v>
      </c>
      <c r="AC240" s="33">
        <v>-0.44109834027758926</v>
      </c>
      <c r="AD240" s="33">
        <v>-0.56006990714955895</v>
      </c>
      <c r="AE240" s="33">
        <v>-0.14848247701690556</v>
      </c>
      <c r="AF240" s="33">
        <v>-0.71247585800528135</v>
      </c>
      <c r="AG240" s="33">
        <v>-0.52343302032088146</v>
      </c>
      <c r="AH240" s="33">
        <v>-9.5456941178460722E-2</v>
      </c>
      <c r="AI240" s="33">
        <v>-6.8378330106175056E-2</v>
      </c>
      <c r="AJ240" s="33">
        <v>-7.1543978367783742E-2</v>
      </c>
      <c r="AK240" s="33">
        <v>-1.3360372943056075E-2</v>
      </c>
      <c r="AL240" s="33">
        <v>-0.69484989858183122</v>
      </c>
      <c r="AM240" s="33">
        <v>-0.20285437149920182</v>
      </c>
      <c r="AN240" s="33">
        <v>-1.7371771931564235</v>
      </c>
      <c r="AO240" s="33">
        <v>-4.6790634188086531E-5</v>
      </c>
      <c r="AP240" s="33">
        <v>-0.68916114068159839</v>
      </c>
      <c r="AQ240" s="33">
        <v>-3.0931249988341049E-2</v>
      </c>
      <c r="AR240" s="33">
        <v>-0.93068088007259941</v>
      </c>
      <c r="AS240" s="33">
        <v>-0.15494510356023988</v>
      </c>
      <c r="AT240" s="33">
        <v>-1.5285712268083813</v>
      </c>
      <c r="AU240" s="33">
        <v>-1.2345851491694841</v>
      </c>
      <c r="AV240" s="33">
        <v>-1.4905198712620584</v>
      </c>
      <c r="AW240" s="33">
        <v>-5.1778549199874443E-2</v>
      </c>
      <c r="AX240" s="33">
        <v>-0.87476523186820443</v>
      </c>
      <c r="AY240" s="33">
        <v>-1.4402386502204911</v>
      </c>
      <c r="AZ240" s="33">
        <v>-1.0065726047397481</v>
      </c>
      <c r="BA240" s="33">
        <v>-0.34552683006578289</v>
      </c>
      <c r="BB240" s="33">
        <v>-1.5879815420705876</v>
      </c>
      <c r="BC240" s="33">
        <v>-0.34160449411482069</v>
      </c>
      <c r="BD240" s="33">
        <v>-9.6397679848881798E-2</v>
      </c>
      <c r="BE240" s="33">
        <v>-5.3967561204885196E-2</v>
      </c>
      <c r="BF240" s="60"/>
      <c r="BG240" s="60"/>
      <c r="BH240" s="60"/>
      <c r="BI240" s="60"/>
    </row>
    <row r="241" spans="1:66" outlineLevel="1">
      <c r="A241" s="172"/>
      <c r="B241" s="174">
        <v>239</v>
      </c>
      <c r="D241" s="33">
        <v>0.65902410147094415</v>
      </c>
      <c r="E241" s="33">
        <v>-9.564794989176241E-2</v>
      </c>
      <c r="F241" s="33">
        <v>-0.98214360349484831</v>
      </c>
      <c r="G241" s="33">
        <v>-0.32896450959131585</v>
      </c>
      <c r="H241" s="33">
        <v>-0.16446869000766873</v>
      </c>
      <c r="I241" s="33">
        <v>-0.25352089968786251</v>
      </c>
      <c r="J241" s="33">
        <v>-0.8217047020516266</v>
      </c>
      <c r="K241" s="33">
        <v>-1.2612459318263955</v>
      </c>
      <c r="L241" s="33">
        <v>-1.2568544470897434</v>
      </c>
      <c r="M241" s="33">
        <v>-0.81028783653197678</v>
      </c>
      <c r="N241" s="33">
        <v>6.4173230378731405E-2</v>
      </c>
      <c r="O241" s="33">
        <v>-0.14597712227851561</v>
      </c>
      <c r="P241" s="33">
        <v>-5.0328054972044185E-2</v>
      </c>
      <c r="Q241" s="33">
        <v>-0.58634836874697416</v>
      </c>
      <c r="R241" s="33">
        <v>-0.53994449733029048</v>
      </c>
      <c r="S241" s="33">
        <v>-0.37478211338391054</v>
      </c>
      <c r="T241" s="33">
        <v>-0.68899586928682177</v>
      </c>
      <c r="U241" s="33">
        <v>-0.99042061461513387</v>
      </c>
      <c r="V241" s="33">
        <v>-0.26299390730292732</v>
      </c>
      <c r="W241" s="33">
        <v>-0.56185025500084262</v>
      </c>
      <c r="X241" s="33">
        <v>-0.17245542152408166</v>
      </c>
      <c r="Y241" s="33">
        <v>-1.0243656755016475</v>
      </c>
      <c r="Z241" s="33">
        <v>-1.407097216332915</v>
      </c>
      <c r="AA241" s="33">
        <v>-1.0013052237134601</v>
      </c>
      <c r="AB241" s="33">
        <v>1.0722405083280582</v>
      </c>
      <c r="AC241" s="33">
        <v>0.20389534262042669</v>
      </c>
      <c r="AD241" s="33">
        <v>-0.31562231801215762</v>
      </c>
      <c r="AE241" s="33">
        <v>-0.55976097526576674</v>
      </c>
      <c r="AF241" s="33">
        <v>-0.80060530314222056</v>
      </c>
      <c r="AG241" s="33">
        <v>-0.5090503741393152</v>
      </c>
      <c r="AH241" s="33">
        <v>9.3577309055232778E-3</v>
      </c>
      <c r="AI241" s="33">
        <v>-0.14626544143758452</v>
      </c>
      <c r="AJ241" s="33">
        <v>-0.26912735830041901</v>
      </c>
      <c r="AK241" s="33">
        <v>-2.426532263114833E-2</v>
      </c>
      <c r="AL241" s="33">
        <v>-0.5811109930759738</v>
      </c>
      <c r="AM241" s="33">
        <v>-0.38296160422641984</v>
      </c>
      <c r="AN241" s="33">
        <v>-0.61486776733400983</v>
      </c>
      <c r="AO241" s="33">
        <v>-0.14152644850349697</v>
      </c>
      <c r="AP241" s="33">
        <v>-0.75327823686828521</v>
      </c>
      <c r="AQ241" s="33">
        <v>-0.22609269506965352</v>
      </c>
      <c r="AR241" s="33">
        <v>-0.66300516422789157</v>
      </c>
      <c r="AS241" s="33">
        <v>-0.36989788154218078</v>
      </c>
      <c r="AT241" s="33">
        <v>-1.074323521289362</v>
      </c>
      <c r="AU241" s="33">
        <v>-0.9322788287834014</v>
      </c>
      <c r="AV241" s="33">
        <v>-0.55269392045402199</v>
      </c>
      <c r="AW241" s="33">
        <v>-0.22224162789377253</v>
      </c>
      <c r="AX241" s="33">
        <v>-0.83236496581931019</v>
      </c>
      <c r="AY241" s="33">
        <v>0.5548197438556226</v>
      </c>
      <c r="AZ241" s="33">
        <v>-0.67494762164784516</v>
      </c>
      <c r="BA241" s="33">
        <v>-0.50916579114171134</v>
      </c>
      <c r="BB241" s="33">
        <v>-0.88935842649573349</v>
      </c>
      <c r="BC241" s="33">
        <v>-0.4800250148961816</v>
      </c>
      <c r="BD241" s="33">
        <v>6.4101996662812591E-2</v>
      </c>
      <c r="BE241" s="33">
        <v>-8.1579204675843606E-2</v>
      </c>
      <c r="BF241" s="60"/>
      <c r="BG241" s="60"/>
      <c r="BH241" s="60"/>
      <c r="BI241" s="60"/>
    </row>
    <row r="242" spans="1:66" outlineLevel="1">
      <c r="A242" s="172"/>
      <c r="B242" s="174">
        <v>240</v>
      </c>
      <c r="D242" s="33">
        <v>1.3370278863752401E-2</v>
      </c>
      <c r="E242" s="33">
        <v>8.6544367979532431E-3</v>
      </c>
      <c r="F242" s="33">
        <v>-3.7062849261558528E-3</v>
      </c>
      <c r="G242" s="33">
        <v>5.545571486871805E-3</v>
      </c>
      <c r="H242" s="33">
        <v>4.7147614926570684E-3</v>
      </c>
      <c r="I242" s="33">
        <v>9.5176966300645083E-3</v>
      </c>
      <c r="J242" s="33">
        <v>1.5602467612698219E-2</v>
      </c>
      <c r="K242" s="33">
        <v>-2.2494738835752747E-3</v>
      </c>
      <c r="L242" s="33">
        <v>4.4585232554207682E-2</v>
      </c>
      <c r="M242" s="33">
        <v>1.3418712934045993E-2</v>
      </c>
      <c r="N242" s="33">
        <v>1.5421423528853897E-2</v>
      </c>
      <c r="O242" s="33">
        <v>1.170771087808687E-2</v>
      </c>
      <c r="P242" s="33">
        <v>8.5877781318564952E-3</v>
      </c>
      <c r="Q242" s="33">
        <v>2.2483880524912028E-2</v>
      </c>
      <c r="R242" s="33">
        <v>1.5784001957090926E-2</v>
      </c>
      <c r="S242" s="33">
        <v>1.3008414513973507E-2</v>
      </c>
      <c r="T242" s="33">
        <v>1.4560765517849152E-2</v>
      </c>
      <c r="U242" s="33">
        <v>2.0938168918459609E-3</v>
      </c>
      <c r="V242" s="33">
        <v>2.7188745542797619E-3</v>
      </c>
      <c r="W242" s="33">
        <v>1.6391984340528933E-2</v>
      </c>
      <c r="X242" s="33">
        <v>8.749836857892667E-3</v>
      </c>
      <c r="Y242" s="33">
        <v>-4.6103322446111213E-3</v>
      </c>
      <c r="Z242" s="33">
        <v>5.8496316115610094E-3</v>
      </c>
      <c r="AA242" s="33">
        <v>2.8167565498996554E-3</v>
      </c>
      <c r="AB242" s="33">
        <v>1.2136860902013994E-2</v>
      </c>
      <c r="AC242" s="33">
        <v>1.9906229992256941E-2</v>
      </c>
      <c r="AD242" s="33">
        <v>5.9191590949319035E-2</v>
      </c>
      <c r="AE242" s="33">
        <v>5.0889389452101084E-3</v>
      </c>
      <c r="AF242" s="33">
        <v>1.641010768385498E-2</v>
      </c>
      <c r="AG242" s="33">
        <v>1.2912438958296692E-2</v>
      </c>
      <c r="AH242" s="33">
        <v>1.4796136028633592E-2</v>
      </c>
      <c r="AI242" s="33">
        <v>1.7944430825166804E-2</v>
      </c>
      <c r="AJ242" s="33">
        <v>1.3268901596320503E-2</v>
      </c>
      <c r="AK242" s="33">
        <v>2.2804741435154062E-2</v>
      </c>
      <c r="AL242" s="33">
        <v>2.029608879174712E-2</v>
      </c>
      <c r="AM242" s="33">
        <v>2.1897181182387354E-3</v>
      </c>
      <c r="AN242" s="33">
        <v>-1.7851077942082024E-3</v>
      </c>
      <c r="AO242" s="33">
        <v>2.3983189128768175E-2</v>
      </c>
      <c r="AP242" s="33">
        <v>1.6134246601874191E-2</v>
      </c>
      <c r="AQ242" s="33">
        <v>1.8809540507802001E-2</v>
      </c>
      <c r="AR242" s="33">
        <v>1.1747893604877791E-2</v>
      </c>
      <c r="AS242" s="33">
        <v>2.9125888229219808E-3</v>
      </c>
      <c r="AT242" s="33">
        <v>5.2998664495991377E-3</v>
      </c>
      <c r="AU242" s="33">
        <v>6.7914650453793175E-3</v>
      </c>
      <c r="AV242" s="33">
        <v>7.9494451622090182E-3</v>
      </c>
      <c r="AW242" s="33">
        <v>3.628089635457125E-3</v>
      </c>
      <c r="AX242" s="33">
        <v>2.9606990794471311E-2</v>
      </c>
      <c r="AY242" s="33">
        <v>1.1714649612205211E-2</v>
      </c>
      <c r="AZ242" s="33">
        <v>2.5418212504283035E-2</v>
      </c>
      <c r="BA242" s="33">
        <v>1.9348455841784535E-2</v>
      </c>
      <c r="BB242" s="33">
        <v>1.8690459212974464E-2</v>
      </c>
      <c r="BC242" s="33">
        <v>1.0948353742358946E-2</v>
      </c>
      <c r="BD242" s="33">
        <v>1.7400084198944642E-2</v>
      </c>
      <c r="BE242" s="33">
        <v>1.5336588743202817E-2</v>
      </c>
      <c r="BF242" s="60"/>
      <c r="BG242" s="60"/>
      <c r="BH242" s="60"/>
      <c r="BI242" s="60"/>
    </row>
    <row r="243" spans="1:66" outlineLevel="1">
      <c r="A243" s="172"/>
      <c r="B243" s="174">
        <v>241</v>
      </c>
      <c r="D243" s="33">
        <v>0.28537478514765191</v>
      </c>
      <c r="E243" s="33">
        <v>0.28470793459185112</v>
      </c>
      <c r="F243" s="33">
        <v>0.28916884501305501</v>
      </c>
      <c r="G243" s="33">
        <v>0.28824385553488191</v>
      </c>
      <c r="H243" s="33">
        <v>0.29047899425127172</v>
      </c>
      <c r="I243" s="33">
        <v>0.28742241917649708</v>
      </c>
      <c r="J243" s="33">
        <v>0.29186447053972031</v>
      </c>
      <c r="K243" s="33">
        <v>0.29627968045376163</v>
      </c>
      <c r="L243" s="33">
        <v>0.29603904197408148</v>
      </c>
      <c r="M243" s="33">
        <v>0.29250577381402221</v>
      </c>
      <c r="N243" s="33">
        <v>0.28861170284500953</v>
      </c>
      <c r="O243" s="33">
        <v>0.29432521042182175</v>
      </c>
      <c r="P243" s="33">
        <v>0.28825243304845516</v>
      </c>
      <c r="Q243" s="33">
        <v>0.28815707813785663</v>
      </c>
      <c r="R243" s="33">
        <v>0.29099333723898768</v>
      </c>
      <c r="S243" s="33">
        <v>0.2901804127867198</v>
      </c>
      <c r="T243" s="33">
        <v>0.28797002638743419</v>
      </c>
      <c r="U243" s="33">
        <v>0.29228886516734198</v>
      </c>
      <c r="V243" s="33">
        <v>0.29174481512692341</v>
      </c>
      <c r="W243" s="33">
        <v>0.28663362620241251</v>
      </c>
      <c r="X243" s="33">
        <v>0.29333634204590575</v>
      </c>
      <c r="Y243" s="33">
        <v>0.28904674992073104</v>
      </c>
      <c r="Z243" s="33">
        <v>0.28599236799718497</v>
      </c>
      <c r="AA243" s="33">
        <v>0.29548550427150494</v>
      </c>
      <c r="AB243" s="33">
        <v>0.28863677673639665</v>
      </c>
      <c r="AC243" s="33">
        <v>0.28744524056407528</v>
      </c>
      <c r="AD243" s="33">
        <v>0.28577902157075469</v>
      </c>
      <c r="AE243" s="33">
        <v>0.29112130016298898</v>
      </c>
      <c r="AF243" s="33">
        <v>0.2876960583883903</v>
      </c>
      <c r="AG243" s="33">
        <v>0.28695068347328234</v>
      </c>
      <c r="AH243" s="33">
        <v>0.28842647758518847</v>
      </c>
      <c r="AI243" s="33">
        <v>0.29325782601598271</v>
      </c>
      <c r="AJ243" s="33">
        <v>0.29441009610101637</v>
      </c>
      <c r="AK243" s="33">
        <v>0.27921605625032098</v>
      </c>
      <c r="AL243" s="33">
        <v>0.28728136464441362</v>
      </c>
      <c r="AM243" s="33">
        <v>0.29011585471567797</v>
      </c>
      <c r="AN243" s="33">
        <v>0.29980157570043792</v>
      </c>
      <c r="AO243" s="33">
        <v>0.29162944536741542</v>
      </c>
      <c r="AP243" s="33">
        <v>0.29223842475252204</v>
      </c>
      <c r="AQ243" s="33">
        <v>0.28819989064416618</v>
      </c>
      <c r="AR243" s="33">
        <v>0.29184147472577149</v>
      </c>
      <c r="AS243" s="33">
        <v>0.29021164632049251</v>
      </c>
      <c r="AT243" s="33">
        <v>0.28992065472265266</v>
      </c>
      <c r="AU243" s="33">
        <v>0.2871709899403026</v>
      </c>
      <c r="AV243" s="33">
        <v>0.28687521175937652</v>
      </c>
      <c r="AW243" s="33">
        <v>0.29370233126472828</v>
      </c>
      <c r="AX243" s="33">
        <v>0.28769079660725411</v>
      </c>
      <c r="AY243" s="33">
        <v>0.28680315261351602</v>
      </c>
      <c r="AZ243" s="33">
        <v>0.28496318904831147</v>
      </c>
      <c r="BA243" s="33">
        <v>0.28803389324254219</v>
      </c>
      <c r="BB243" s="33">
        <v>0.2862245137084527</v>
      </c>
      <c r="BC243" s="33">
        <v>0.28822846732286589</v>
      </c>
      <c r="BD243" s="33">
        <v>0.29223175434134169</v>
      </c>
      <c r="BE243" s="33">
        <v>0.28893734480452776</v>
      </c>
      <c r="BF243" s="60"/>
      <c r="BG243" s="60"/>
      <c r="BH243" s="60"/>
      <c r="BI243" s="60"/>
    </row>
    <row r="244" spans="1:66" outlineLevel="1">
      <c r="B244" s="174">
        <v>242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 s="60"/>
      <c r="BG244" s="60"/>
      <c r="BH244" s="60"/>
      <c r="BI244" s="60"/>
    </row>
    <row r="245" spans="1:66" outlineLevel="1">
      <c r="A245" s="168"/>
      <c r="B245" s="174">
        <v>243</v>
      </c>
      <c r="D245" s="27">
        <v>15.573168899617528</v>
      </c>
      <c r="E245" s="27">
        <v>11.792581640333957</v>
      </c>
      <c r="F245" s="27">
        <v>9.4933732319350188</v>
      </c>
      <c r="G245" s="27">
        <v>12.300937407179841</v>
      </c>
      <c r="H245" s="27">
        <v>12.845920613870634</v>
      </c>
      <c r="I245" s="27">
        <v>12.216122193097547</v>
      </c>
      <c r="J245" s="27">
        <v>10.68911662940774</v>
      </c>
      <c r="K245" s="27">
        <v>8.9013022151752939</v>
      </c>
      <c r="L245" s="27">
        <v>9.6855732711322187</v>
      </c>
      <c r="M245" s="27">
        <v>10.995980426679662</v>
      </c>
      <c r="N245" s="27">
        <v>13.607594707045591</v>
      </c>
      <c r="O245" s="27">
        <v>12.846302829737825</v>
      </c>
      <c r="P245" s="27">
        <v>13.196007598125441</v>
      </c>
      <c r="Q245" s="27">
        <v>11.601021240319598</v>
      </c>
      <c r="R245" s="27">
        <v>11.819449738649478</v>
      </c>
      <c r="S245" s="27">
        <v>12.028924190451599</v>
      </c>
      <c r="T245" s="27">
        <v>11.635708512039837</v>
      </c>
      <c r="U245" s="27">
        <v>10.037781981628427</v>
      </c>
      <c r="V245" s="27">
        <v>12.511959623874512</v>
      </c>
      <c r="W245" s="27">
        <v>11.235981110192023</v>
      </c>
      <c r="X245" s="27">
        <v>12.139937197637074</v>
      </c>
      <c r="Y245" s="27">
        <v>9.7046878171534594</v>
      </c>
      <c r="Z245" s="27">
        <v>8.968081961043243</v>
      </c>
      <c r="AA245" s="27">
        <v>10.31460189512881</v>
      </c>
      <c r="AB245" s="27">
        <v>16.065370599746306</v>
      </c>
      <c r="AC245" s="27">
        <v>14.220933261903157</v>
      </c>
      <c r="AD245" s="27">
        <v>11.920609346841164</v>
      </c>
      <c r="AE245" s="27">
        <v>11.923491353838539</v>
      </c>
      <c r="AF245" s="27">
        <v>11.002348047812644</v>
      </c>
      <c r="AG245" s="27">
        <v>11.498175728367034</v>
      </c>
      <c r="AH245" s="27">
        <v>13.605482873950608</v>
      </c>
      <c r="AI245" s="27">
        <v>12.533237674697178</v>
      </c>
      <c r="AJ245" s="27">
        <v>12.419384751567863</v>
      </c>
      <c r="AK245" s="27">
        <v>12.903003333446428</v>
      </c>
      <c r="AL245" s="27">
        <v>11.159437902267319</v>
      </c>
      <c r="AM245" s="27">
        <v>12.082709066680231</v>
      </c>
      <c r="AN245" s="27">
        <v>10.83238060719165</v>
      </c>
      <c r="AO245" s="27">
        <v>12.923790284010753</v>
      </c>
      <c r="AP245" s="27">
        <v>11.113025206068428</v>
      </c>
      <c r="AQ245" s="27">
        <v>12.621657470608161</v>
      </c>
      <c r="AR245" s="27">
        <v>11.261368594332998</v>
      </c>
      <c r="AS245" s="27">
        <v>12.216305453357592</v>
      </c>
      <c r="AT245" s="27">
        <v>10.168131595638407</v>
      </c>
      <c r="AU245" s="27">
        <v>10.442168747706742</v>
      </c>
      <c r="AV245" s="27">
        <v>10.237310037215614</v>
      </c>
      <c r="AW245" s="27">
        <v>12.638617974946477</v>
      </c>
      <c r="AX245" s="27">
        <v>10.765508362860709</v>
      </c>
      <c r="AY245" s="27">
        <v>15.195493898161811</v>
      </c>
      <c r="AZ245" s="27">
        <v>11.324255617802164</v>
      </c>
      <c r="BA245" s="27">
        <v>11.857322939917658</v>
      </c>
      <c r="BB245" s="27">
        <v>10.291177204664322</v>
      </c>
      <c r="BC245" s="27">
        <v>11.906863424614816</v>
      </c>
      <c r="BD245" s="27">
        <v>13.722521677125545</v>
      </c>
      <c r="BE245" s="27">
        <v>13.294990147950845</v>
      </c>
      <c r="BF245" s="60"/>
      <c r="BG245" s="60"/>
      <c r="BH245" s="60"/>
      <c r="BI245" s="60"/>
    </row>
    <row r="246" spans="1:66" outlineLevel="1">
      <c r="A246" s="63"/>
      <c r="B246" s="174">
        <v>244</v>
      </c>
      <c r="D246" s="6">
        <v>5798842.5752859861</v>
      </c>
      <c r="E246" s="6">
        <v>132267.49659091546</v>
      </c>
      <c r="F246" s="6">
        <v>13271.487711546422</v>
      </c>
      <c r="G246" s="6">
        <v>219902.02982644207</v>
      </c>
      <c r="H246" s="6">
        <v>379238.51521714975</v>
      </c>
      <c r="I246" s="6">
        <v>202020.04277054197</v>
      </c>
      <c r="J246" s="6">
        <v>43875.731342656516</v>
      </c>
      <c r="K246" s="6">
        <v>7341.527565712604</v>
      </c>
      <c r="L246" s="6">
        <v>16083.887462496235</v>
      </c>
      <c r="M246" s="6">
        <v>59633.956257499114</v>
      </c>
      <c r="N246" s="6">
        <v>812275.38606364443</v>
      </c>
      <c r="O246" s="6">
        <v>379383.49389992718</v>
      </c>
      <c r="P246" s="6">
        <v>538211.88404494245</v>
      </c>
      <c r="Q246" s="6">
        <v>109209.27125806108</v>
      </c>
      <c r="R246" s="6">
        <v>135869.44475901927</v>
      </c>
      <c r="S246" s="6">
        <v>167531.08421813487</v>
      </c>
      <c r="T246" s="6">
        <v>113063.90988710651</v>
      </c>
      <c r="U246" s="6">
        <v>22874.590346380788</v>
      </c>
      <c r="V246" s="6">
        <v>271565.76676245639</v>
      </c>
      <c r="W246" s="6">
        <v>75809.668039477081</v>
      </c>
      <c r="X246" s="6">
        <v>187200.81518503756</v>
      </c>
      <c r="Y246" s="6">
        <v>16394.2807322839</v>
      </c>
      <c r="Z246" s="6">
        <v>7848.533366618587</v>
      </c>
      <c r="AA246" s="6">
        <v>30169.956645008115</v>
      </c>
      <c r="AB246" s="6">
        <v>9486408.0426783003</v>
      </c>
      <c r="AC246" s="6">
        <v>1499936.3950946445</v>
      </c>
      <c r="AD246" s="6">
        <v>150333.18555941625</v>
      </c>
      <c r="AE246" s="6">
        <v>150767.07178338265</v>
      </c>
      <c r="AF246" s="6">
        <v>60014.894244852912</v>
      </c>
      <c r="AG246" s="6">
        <v>98535.850791552628</v>
      </c>
      <c r="AH246" s="6">
        <v>810561.80605545919</v>
      </c>
      <c r="AI246" s="6">
        <v>277406.07175168599</v>
      </c>
      <c r="AJ246" s="6">
        <v>247554.18134747967</v>
      </c>
      <c r="AK246" s="6">
        <v>401516.26954223344</v>
      </c>
      <c r="AL246" s="6">
        <v>70223.472643567409</v>
      </c>
      <c r="AM246" s="6">
        <v>176788.44428669583</v>
      </c>
      <c r="AN246" s="6">
        <v>50634.103334257656</v>
      </c>
      <c r="AO246" s="6">
        <v>409949.91964424454</v>
      </c>
      <c r="AP246" s="6">
        <v>67038.690782755526</v>
      </c>
      <c r="AQ246" s="6">
        <v>303051.32834037789</v>
      </c>
      <c r="AR246" s="6">
        <v>77758.923435701567</v>
      </c>
      <c r="AS246" s="6">
        <v>202057.06840867471</v>
      </c>
      <c r="AT246" s="6">
        <v>26059.341861957098</v>
      </c>
      <c r="AU246" s="6">
        <v>34274.905513422898</v>
      </c>
      <c r="AV246" s="6">
        <v>27925.905155463548</v>
      </c>
      <c r="AW246" s="6">
        <v>308235.06685753405</v>
      </c>
      <c r="AX246" s="6">
        <v>47358.820433511253</v>
      </c>
      <c r="AY246" s="6">
        <v>3974835.4069704344</v>
      </c>
      <c r="AZ246" s="6">
        <v>82805.984787385634</v>
      </c>
      <c r="BA246" s="6">
        <v>141113.94166175107</v>
      </c>
      <c r="BB246" s="6">
        <v>29471.447865208931</v>
      </c>
      <c r="BC246" s="6">
        <v>148280.85518514589</v>
      </c>
      <c r="BD246" s="6">
        <v>911203.63205994794</v>
      </c>
      <c r="BE246" s="6">
        <v>594211.23401586164</v>
      </c>
      <c r="BF246" s="60"/>
      <c r="BG246" s="60"/>
      <c r="BH246" s="60"/>
      <c r="BI246" s="60"/>
    </row>
    <row r="247" spans="1:66" outlineLevel="1">
      <c r="A247" s="164"/>
      <c r="B247" s="174">
        <v>245</v>
      </c>
      <c r="D247" s="15">
        <v>179.18668522499516</v>
      </c>
      <c r="E247" s="15">
        <v>142.11431616146714</v>
      </c>
      <c r="F247" s="15">
        <v>150.87480525091394</v>
      </c>
      <c r="G247" s="15">
        <v>163.35104849991151</v>
      </c>
      <c r="H247" s="15">
        <v>172.13652489185196</v>
      </c>
      <c r="I247" s="15">
        <v>151.10014583784704</v>
      </c>
      <c r="J247" s="15">
        <v>160.9168754236251</v>
      </c>
      <c r="K247" s="15">
        <v>152.85456962719172</v>
      </c>
      <c r="L247" s="15">
        <v>177.80984500725421</v>
      </c>
      <c r="M247" s="15">
        <v>183.4049474915854</v>
      </c>
      <c r="N247" s="15">
        <v>180.04037606657184</v>
      </c>
      <c r="O247" s="15">
        <v>156.06790785353886</v>
      </c>
      <c r="P247" s="15">
        <v>183.4049474915854</v>
      </c>
      <c r="Q247" s="15">
        <v>145.76887817905907</v>
      </c>
      <c r="R247" s="15">
        <v>157.01020185533594</v>
      </c>
      <c r="S247" s="15">
        <v>183.4049474915854</v>
      </c>
      <c r="T247" s="15">
        <v>153.38454595307815</v>
      </c>
      <c r="U247" s="15">
        <v>150.87480525091394</v>
      </c>
      <c r="V247" s="15">
        <v>152.85456962719172</v>
      </c>
      <c r="W247" s="15">
        <v>172.13652489185196</v>
      </c>
      <c r="X247" s="15">
        <v>175.66160505842271</v>
      </c>
      <c r="Y247" s="15">
        <v>152.85456962719172</v>
      </c>
      <c r="Z247" s="15">
        <v>139.35579327106967</v>
      </c>
      <c r="AA247" s="15">
        <v>139.35579327106967</v>
      </c>
      <c r="AB247" s="15">
        <v>169.58747391485505</v>
      </c>
      <c r="AC247" s="15">
        <v>177.80984500725421</v>
      </c>
      <c r="AD247" s="15">
        <v>168.11606278332857</v>
      </c>
      <c r="AE247" s="15">
        <v>145.66217372203593</v>
      </c>
      <c r="AF247" s="15">
        <v>153.92788337274288</v>
      </c>
      <c r="AG247" s="15">
        <v>155.31378975024552</v>
      </c>
      <c r="AH247" s="15">
        <v>157.01020185533594</v>
      </c>
      <c r="AI247" s="15">
        <v>172.13652489185196</v>
      </c>
      <c r="AJ247" s="15">
        <v>173.65137400416219</v>
      </c>
      <c r="AK247" s="15">
        <v>151.10014583784704</v>
      </c>
      <c r="AL247" s="15">
        <v>151.10014583784704</v>
      </c>
      <c r="AM247" s="15">
        <v>142.51151671716252</v>
      </c>
      <c r="AN247" s="15">
        <v>158.52744668556986</v>
      </c>
      <c r="AO247" s="15">
        <v>175.66160505842271</v>
      </c>
      <c r="AP247" s="15">
        <v>173.65137400416219</v>
      </c>
      <c r="AQ247" s="15">
        <v>179.18668522499516</v>
      </c>
      <c r="AR247" s="15">
        <v>131.14978148452332</v>
      </c>
      <c r="AS247" s="15">
        <v>142.11431616146714</v>
      </c>
      <c r="AT247" s="15">
        <v>131.14978148452332</v>
      </c>
      <c r="AU247" s="15">
        <v>151.64346593207466</v>
      </c>
      <c r="AV247" s="15">
        <v>150.87480525091394</v>
      </c>
      <c r="AW247" s="15">
        <v>150.87480525091394</v>
      </c>
      <c r="AX247" s="15">
        <v>161.71107921614202</v>
      </c>
      <c r="AY247" s="15">
        <v>179.18668522499516</v>
      </c>
      <c r="AZ247" s="15">
        <v>168.11606278332857</v>
      </c>
      <c r="BA247" s="15">
        <v>151.10014583784704</v>
      </c>
      <c r="BB247" s="15">
        <v>152.64519948844227</v>
      </c>
      <c r="BC247" s="15">
        <v>138.07208974753485</v>
      </c>
      <c r="BD247" s="15">
        <v>145.66217372203593</v>
      </c>
      <c r="BE247" s="15">
        <v>167.21830922934981</v>
      </c>
      <c r="BF247" s="60"/>
      <c r="BG247" s="60"/>
      <c r="BH247" s="60"/>
      <c r="BI247" s="60"/>
    </row>
    <row r="248" spans="1:66">
      <c r="A248" s="63"/>
      <c r="B248" s="174">
        <v>246</v>
      </c>
      <c r="D248" s="135">
        <v>1039075379.2070702</v>
      </c>
      <c r="E248" s="135">
        <v>18797104.828407139</v>
      </c>
      <c r="F248" s="135">
        <v>2002333.123869464</v>
      </c>
      <c r="G248" s="135">
        <v>35921227.139408126</v>
      </c>
      <c r="H248" s="135">
        <v>65280800.114625879</v>
      </c>
      <c r="I248" s="135">
        <v>30525257.924796987</v>
      </c>
      <c r="J248" s="135">
        <v>7060345.5945867021</v>
      </c>
      <c r="K248" s="135">
        <v>1122186.0364631645</v>
      </c>
      <c r="L248" s="135">
        <v>2859873.5368205747</v>
      </c>
      <c r="M248" s="135">
        <v>10937162.616122127</v>
      </c>
      <c r="N248" s="135">
        <v>146242365.97651836</v>
      </c>
      <c r="O248" s="135">
        <v>59209588.167127453</v>
      </c>
      <c r="P248" s="135">
        <v>98710722.332609922</v>
      </c>
      <c r="Q248" s="135">
        <v>15919312.958040124</v>
      </c>
      <c r="R248" s="135">
        <v>21332888.94758603</v>
      </c>
      <c r="S248" s="135">
        <v>30726029.704235397</v>
      </c>
      <c r="T248" s="135">
        <v>17342256.481713574</v>
      </c>
      <c r="U248" s="135">
        <v>3451199.3637046372</v>
      </c>
      <c r="V248" s="135">
        <v>41510068.403953597</v>
      </c>
      <c r="W248" s="135">
        <v>13049612.809520481</v>
      </c>
      <c r="X248" s="135">
        <v>32883995.663648847</v>
      </c>
      <c r="Y248" s="135">
        <v>2505940.7256806171</v>
      </c>
      <c r="Z248" s="135">
        <v>1093738.5933195923</v>
      </c>
      <c r="AA248" s="135">
        <v>4204358.2412188854</v>
      </c>
      <c r="AB248" s="135">
        <v>1608775976.4833775</v>
      </c>
      <c r="AC248" s="135">
        <v>266703457.93251836</v>
      </c>
      <c r="AD248" s="135">
        <v>25273423.261924606</v>
      </c>
      <c r="AE248" s="135">
        <v>21961059.401673745</v>
      </c>
      <c r="AF248" s="135">
        <v>9237965.6419492178</v>
      </c>
      <c r="AG248" s="135">
        <v>15303976.412700769</v>
      </c>
      <c r="AH248" s="135">
        <v>127266472.78499331</v>
      </c>
      <c r="AI248" s="135">
        <v>47751717.175234966</v>
      </c>
      <c r="AJ248" s="135">
        <v>42988123.731465384</v>
      </c>
      <c r="AK248" s="135">
        <v>60669166.884099774</v>
      </c>
      <c r="AL248" s="135">
        <v>10610776.957683098</v>
      </c>
      <c r="AM248" s="135">
        <v>25194389.333364606</v>
      </c>
      <c r="AN248" s="135">
        <v>8026895.116793165</v>
      </c>
      <c r="AO248" s="135">
        <v>72012460.878279403</v>
      </c>
      <c r="AP248" s="135">
        <v>11641360.765865661</v>
      </c>
      <c r="AQ248" s="135">
        <v>54302762.978343949</v>
      </c>
      <c r="AR248" s="135">
        <v>10198065.817064039</v>
      </c>
      <c r="AS248" s="135">
        <v>28715202.102489591</v>
      </c>
      <c r="AT248" s="135">
        <v>3417676.9908261644</v>
      </c>
      <c r="AU248" s="135">
        <v>5197565.4665498231</v>
      </c>
      <c r="AV248" s="135">
        <v>4213315.501786056</v>
      </c>
      <c r="AW248" s="135">
        <v>46504905.683632888</v>
      </c>
      <c r="AX248" s="135">
        <v>7658445.9627065836</v>
      </c>
      <c r="AY248" s="135">
        <v>712237580.88997674</v>
      </c>
      <c r="AZ248" s="135">
        <v>13921016.137351474</v>
      </c>
      <c r="BA248" s="135">
        <v>21322337.164844025</v>
      </c>
      <c r="BB248" s="135">
        <v>4498675.0385980438</v>
      </c>
      <c r="BC248" s="135">
        <v>20473447.544964682</v>
      </c>
      <c r="BD248" s="135">
        <v>132727901.74926625</v>
      </c>
      <c r="BE248" s="135">
        <v>99362997.877217904</v>
      </c>
      <c r="BF248" s="60"/>
      <c r="BG248" s="60"/>
      <c r="BH248" s="60"/>
      <c r="BI248" s="60"/>
    </row>
    <row r="249" spans="1:66">
      <c r="B249" s="174">
        <v>247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 s="60"/>
      <c r="BG249" s="60"/>
      <c r="BH249" s="60"/>
      <c r="BI249" s="60"/>
    </row>
    <row r="250" spans="1:66">
      <c r="B250" s="174">
        <v>248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 s="60"/>
      <c r="BG250" s="60"/>
      <c r="BH250" s="60"/>
      <c r="BI250" s="60"/>
    </row>
    <row r="251" spans="1:66">
      <c r="B251" s="174">
        <v>249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 s="60"/>
      <c r="BG251" s="60"/>
      <c r="BH251" s="60"/>
      <c r="BI251" s="60"/>
    </row>
    <row r="252" spans="1:66">
      <c r="B252" s="174">
        <v>250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 s="60"/>
      <c r="BG252" s="60"/>
      <c r="BH252" s="60"/>
      <c r="BI252" s="60"/>
    </row>
    <row r="253" spans="1:66">
      <c r="A253" s="63"/>
      <c r="B253" s="174">
        <v>251</v>
      </c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60"/>
      <c r="BG253" s="60"/>
      <c r="BH253" s="60"/>
      <c r="BI253" s="60"/>
      <c r="BJ253" s="6"/>
      <c r="BK253" s="6"/>
      <c r="BL253" s="6"/>
      <c r="BM253" s="6"/>
      <c r="BN253" s="6"/>
    </row>
    <row r="254" spans="1:66">
      <c r="A254" s="63"/>
      <c r="B254" s="174">
        <v>252</v>
      </c>
      <c r="D254" s="2"/>
      <c r="E254" s="2"/>
      <c r="F254" s="2"/>
      <c r="G254" s="2"/>
      <c r="H254" s="2"/>
      <c r="I254" s="2"/>
      <c r="J254" s="2"/>
      <c r="K254" s="2"/>
      <c r="L254" s="2"/>
      <c r="M254" s="6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60"/>
      <c r="BG254" s="60"/>
      <c r="BH254" s="60"/>
      <c r="BI254" s="60"/>
      <c r="BJ254" s="6"/>
      <c r="BK254" s="6"/>
      <c r="BL254" s="6"/>
      <c r="BM254" s="6"/>
      <c r="BN254" s="6"/>
    </row>
    <row r="255" spans="1:66">
      <c r="A255" s="63"/>
      <c r="B255" s="174">
        <v>253</v>
      </c>
      <c r="D255" s="2"/>
      <c r="E255" s="2"/>
      <c r="F255" s="2"/>
      <c r="G255" s="2"/>
      <c r="H255" s="2"/>
      <c r="I255" s="2"/>
      <c r="J255" s="2"/>
      <c r="K255" s="2"/>
      <c r="L255" s="2"/>
      <c r="M255" s="6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60"/>
      <c r="BG255" s="60"/>
      <c r="BH255" s="60"/>
      <c r="BI255" s="60"/>
      <c r="BJ255" s="6"/>
      <c r="BK255" s="6"/>
      <c r="BL255" s="6"/>
      <c r="BM255" s="6"/>
      <c r="BN255" s="6"/>
    </row>
    <row r="256" spans="1:66">
      <c r="A256" s="39"/>
      <c r="B256" s="174">
        <v>254</v>
      </c>
      <c r="D256" s="39">
        <v>942774254.74934721</v>
      </c>
      <c r="E256" s="39">
        <v>34849262.717678107</v>
      </c>
      <c r="F256" s="39">
        <v>1886192.2331783064</v>
      </c>
      <c r="G256" s="39">
        <v>32316692.736713663</v>
      </c>
      <c r="H256" s="39">
        <v>59075630.546990201</v>
      </c>
      <c r="I256" s="39">
        <v>34826573.444174223</v>
      </c>
      <c r="J256" s="39">
        <v>5841776.4865211239</v>
      </c>
      <c r="K256" s="39">
        <v>1228068.5485824021</v>
      </c>
      <c r="L256" s="39">
        <v>1449490.6883933246</v>
      </c>
      <c r="M256" s="39">
        <v>7512635.4957289165</v>
      </c>
      <c r="N256" s="39">
        <v>140395907.91342083</v>
      </c>
      <c r="O256" s="39">
        <v>44845620.877491511</v>
      </c>
      <c r="P256" s="39">
        <v>74717237.210414425</v>
      </c>
      <c r="Q256" s="39">
        <v>13050566.508055799</v>
      </c>
      <c r="R256" s="39">
        <v>19985358.015843671</v>
      </c>
      <c r="S256" s="39">
        <v>22373958.545218233</v>
      </c>
      <c r="T256" s="39">
        <v>16981017.605630182</v>
      </c>
      <c r="U256" s="39">
        <v>3085096.3192978613</v>
      </c>
      <c r="V256" s="39">
        <v>38745397.051607169</v>
      </c>
      <c r="W256" s="39">
        <v>8770641.7316436116</v>
      </c>
      <c r="X256" s="39">
        <v>22924338.124420032</v>
      </c>
      <c r="Y256" s="39">
        <v>1792430.2079579541</v>
      </c>
      <c r="Z256" s="39">
        <v>891445.62446072162</v>
      </c>
      <c r="AA256" s="39">
        <v>2226046.9499321971</v>
      </c>
      <c r="AB256" s="39">
        <v>1995441067.6038175</v>
      </c>
      <c r="AC256" s="39">
        <v>340549989.88967997</v>
      </c>
      <c r="AD256" s="39">
        <v>25063464.388185471</v>
      </c>
      <c r="AE256" s="39">
        <v>18900263.592492968</v>
      </c>
      <c r="AF256" s="39">
        <v>7201325.3251413777</v>
      </c>
      <c r="AG256" s="39">
        <v>13025657.25888228</v>
      </c>
      <c r="AH256" s="39">
        <v>117299000.72983153</v>
      </c>
      <c r="AI256" s="39">
        <v>35329065.775230423</v>
      </c>
      <c r="AJ256" s="39">
        <v>35873459.462994486</v>
      </c>
      <c r="AK256" s="39">
        <v>53653685.17474746</v>
      </c>
      <c r="AL256" s="39">
        <v>9087123.7272574715</v>
      </c>
      <c r="AM256" s="39">
        <v>23979184.545508981</v>
      </c>
      <c r="AN256" s="39">
        <v>5048793.2255450496</v>
      </c>
      <c r="AO256" s="39">
        <v>66810100.379345737</v>
      </c>
      <c r="AP256" s="39">
        <v>8573353.3770057186</v>
      </c>
      <c r="AQ256" s="39">
        <v>44969380.798029631</v>
      </c>
      <c r="AR256" s="39">
        <v>7838695.4451108258</v>
      </c>
      <c r="AS256" s="39">
        <v>33365401.733821865</v>
      </c>
      <c r="AT256" s="39">
        <v>3227158.7873183205</v>
      </c>
      <c r="AU256" s="39">
        <v>4439026.08813057</v>
      </c>
      <c r="AV256" s="39">
        <v>2711036.3482559444</v>
      </c>
      <c r="AW256" s="39">
        <v>47487983.618582785</v>
      </c>
      <c r="AX256" s="39">
        <v>6406481.0357295591</v>
      </c>
      <c r="AY256" s="39">
        <v>1208838640.5653903</v>
      </c>
      <c r="AZ256" s="39">
        <v>8925723.9442799278</v>
      </c>
      <c r="BA256" s="39">
        <v>14452917.636029659</v>
      </c>
      <c r="BB256" s="39">
        <v>4267720.7692996068</v>
      </c>
      <c r="BC256" s="39">
        <v>17692210.368378326</v>
      </c>
      <c r="BD256" s="39">
        <v>128684761.69249466</v>
      </c>
      <c r="BE256" s="39">
        <v>85273346.468917251</v>
      </c>
      <c r="BF256" s="60"/>
      <c r="BG256" s="60"/>
      <c r="BH256" s="60"/>
      <c r="BI256" s="60"/>
      <c r="BJ256" s="6"/>
      <c r="BK256" s="6"/>
      <c r="BL256" s="6"/>
      <c r="BM256" s="6"/>
      <c r="BN256" s="6"/>
    </row>
    <row r="257" spans="1:130">
      <c r="A257" s="39"/>
      <c r="B257" s="174">
        <v>255</v>
      </c>
      <c r="D257" s="39">
        <v>1039075379.2070702</v>
      </c>
      <c r="E257" s="39">
        <v>18797104.828407139</v>
      </c>
      <c r="F257" s="39">
        <v>2002333.123869464</v>
      </c>
      <c r="G257" s="39">
        <v>35921227.139408126</v>
      </c>
      <c r="H257" s="39">
        <v>65280800.114625879</v>
      </c>
      <c r="I257" s="39">
        <v>30525257.924796987</v>
      </c>
      <c r="J257" s="39">
        <v>7060345.5945867021</v>
      </c>
      <c r="K257" s="39">
        <v>1122186.0364631645</v>
      </c>
      <c r="L257" s="39">
        <v>2859873.5368205747</v>
      </c>
      <c r="M257" s="39">
        <v>10937162.616122127</v>
      </c>
      <c r="N257" s="39">
        <v>146242365.97651836</v>
      </c>
      <c r="O257" s="39">
        <v>59209588.167127453</v>
      </c>
      <c r="P257" s="39">
        <v>98710722.332609922</v>
      </c>
      <c r="Q257" s="39">
        <v>15919312.958040124</v>
      </c>
      <c r="R257" s="39">
        <v>21332888.94758603</v>
      </c>
      <c r="S257" s="39">
        <v>30726029.704235397</v>
      </c>
      <c r="T257" s="39">
        <v>17342256.481713574</v>
      </c>
      <c r="U257" s="39">
        <v>3451199.3637046372</v>
      </c>
      <c r="V257" s="39">
        <v>41510068.403953597</v>
      </c>
      <c r="W257" s="39">
        <v>13049612.809520481</v>
      </c>
      <c r="X257" s="39">
        <v>32883995.663648847</v>
      </c>
      <c r="Y257" s="39">
        <v>2505940.7256806171</v>
      </c>
      <c r="Z257" s="39">
        <v>1093738.5933195923</v>
      </c>
      <c r="AA257" s="39">
        <v>4204358.2412188854</v>
      </c>
      <c r="AB257" s="39">
        <v>1608775976.4833775</v>
      </c>
      <c r="AC257" s="39">
        <v>266703457.93251836</v>
      </c>
      <c r="AD257" s="39">
        <v>25273423.261924606</v>
      </c>
      <c r="AE257" s="39">
        <v>21961059.401673745</v>
      </c>
      <c r="AF257" s="39">
        <v>9237965.6419492178</v>
      </c>
      <c r="AG257" s="39">
        <v>15303976.412700769</v>
      </c>
      <c r="AH257" s="39">
        <v>127266472.78499331</v>
      </c>
      <c r="AI257" s="39">
        <v>47751717.175234966</v>
      </c>
      <c r="AJ257" s="39">
        <v>42988123.731465384</v>
      </c>
      <c r="AK257" s="39">
        <v>60669166.884099774</v>
      </c>
      <c r="AL257" s="39">
        <v>10610776.957683098</v>
      </c>
      <c r="AM257" s="39">
        <v>25194389.333364606</v>
      </c>
      <c r="AN257" s="39">
        <v>8026895.116793165</v>
      </c>
      <c r="AO257" s="39">
        <v>72012460.878279403</v>
      </c>
      <c r="AP257" s="39">
        <v>11641360.765865661</v>
      </c>
      <c r="AQ257" s="39">
        <v>54302762.978343949</v>
      </c>
      <c r="AR257" s="39">
        <v>10198065.817064039</v>
      </c>
      <c r="AS257" s="39">
        <v>28715202.102489591</v>
      </c>
      <c r="AT257" s="39">
        <v>3417676.9908261644</v>
      </c>
      <c r="AU257" s="39">
        <v>5197565.4665498231</v>
      </c>
      <c r="AV257" s="39">
        <v>4213315.501786056</v>
      </c>
      <c r="AW257" s="39">
        <v>46504905.683632888</v>
      </c>
      <c r="AX257" s="39">
        <v>7658445.9627065836</v>
      </c>
      <c r="AY257" s="39">
        <v>712237580.88997674</v>
      </c>
      <c r="AZ257" s="39">
        <v>13921016.137351474</v>
      </c>
      <c r="BA257" s="39">
        <v>21322337.164844025</v>
      </c>
      <c r="BB257" s="39">
        <v>4498675.0385980438</v>
      </c>
      <c r="BC257" s="39">
        <v>20473447.544964682</v>
      </c>
      <c r="BD257" s="39">
        <v>132727901.74926625</v>
      </c>
      <c r="BE257" s="39">
        <v>99362997.877217904</v>
      </c>
      <c r="BF257" s="60"/>
      <c r="BG257" s="60"/>
      <c r="BH257" s="60"/>
      <c r="BI257" s="60"/>
      <c r="BJ257" s="6"/>
      <c r="BK257" s="6"/>
      <c r="BL257" s="6"/>
      <c r="BM257" s="6"/>
      <c r="BN257" s="6"/>
    </row>
    <row r="258" spans="1:130">
      <c r="A258" s="39"/>
      <c r="B258" s="174">
        <v>256</v>
      </c>
      <c r="D258" s="17">
        <v>-96301124.457723022</v>
      </c>
      <c r="E258" s="17">
        <v>16052157.889270969</v>
      </c>
      <c r="F258" s="17">
        <v>-116140.89069115766</v>
      </c>
      <c r="G258" s="17">
        <v>-3604534.4026944637</v>
      </c>
      <c r="H258" s="17">
        <v>-6205169.5676356778</v>
      </c>
      <c r="I258" s="17">
        <v>4301315.5193772353</v>
      </c>
      <c r="J258" s="17">
        <v>-1218569.1080655782</v>
      </c>
      <c r="K258" s="17">
        <v>105882.51211923757</v>
      </c>
      <c r="L258" s="17">
        <v>-1410382.8484272501</v>
      </c>
      <c r="M258" s="17">
        <v>-3424527.1203932101</v>
      </c>
      <c r="N258" s="17">
        <v>-5846458.0630975366</v>
      </c>
      <c r="O258" s="17">
        <v>-14363967.289635941</v>
      </c>
      <c r="P258" s="17">
        <v>-23993485.122195497</v>
      </c>
      <c r="Q258" s="17">
        <v>-2868746.4499843251</v>
      </c>
      <c r="R258" s="17">
        <v>-1347530.931742359</v>
      </c>
      <c r="S258" s="17">
        <v>-8352071.1590171643</v>
      </c>
      <c r="T258" s="17">
        <v>-361238.87608339265</v>
      </c>
      <c r="U258" s="17">
        <v>-366103.04440677585</v>
      </c>
      <c r="V258" s="17">
        <v>-2764671.3523464277</v>
      </c>
      <c r="W258" s="17">
        <v>-4278971.0778768696</v>
      </c>
      <c r="X258" s="17">
        <v>-9959657.5392288156</v>
      </c>
      <c r="Y258" s="17">
        <v>-713510.517722663</v>
      </c>
      <c r="Z258" s="17">
        <v>-202292.96885887068</v>
      </c>
      <c r="AA258" s="17">
        <v>-1978311.2912866883</v>
      </c>
      <c r="AB258" s="17">
        <v>386665091.12044001</v>
      </c>
      <c r="AC258" s="17">
        <v>73846531.957161605</v>
      </c>
      <c r="AD258" s="17">
        <v>-209958.87373913452</v>
      </c>
      <c r="AE258" s="17">
        <v>-3060795.8091807775</v>
      </c>
      <c r="AF258" s="17">
        <v>-2036640.31680784</v>
      </c>
      <c r="AG258" s="17">
        <v>-2278319.1538184881</v>
      </c>
      <c r="AH258" s="17">
        <v>-9967472.0551617742</v>
      </c>
      <c r="AI258" s="17">
        <v>-12422651.400004543</v>
      </c>
      <c r="AJ258" s="17">
        <v>-7114664.2684708983</v>
      </c>
      <c r="AK258" s="17">
        <v>-7015481.7093523145</v>
      </c>
      <c r="AL258" s="17">
        <v>-1523653.230425626</v>
      </c>
      <c r="AM258" s="17">
        <v>-1215204.7878556252</v>
      </c>
      <c r="AN258" s="17">
        <v>-2978101.8912481153</v>
      </c>
      <c r="AO258" s="17">
        <v>-5202360.4989336655</v>
      </c>
      <c r="AP258" s="17">
        <v>-3068007.3888599426</v>
      </c>
      <c r="AQ258" s="17">
        <v>-9333382.1803143173</v>
      </c>
      <c r="AR258" s="17">
        <v>-2359370.3719532136</v>
      </c>
      <c r="AS258" s="17">
        <v>4650199.6313322745</v>
      </c>
      <c r="AT258" s="17">
        <v>-190518.20350784389</v>
      </c>
      <c r="AU258" s="17">
        <v>-758539.37841925304</v>
      </c>
      <c r="AV258" s="17">
        <v>-1502279.1535301115</v>
      </c>
      <c r="AW258" s="17">
        <v>983077.93494989723</v>
      </c>
      <c r="AX258" s="17">
        <v>-1251964.9269770244</v>
      </c>
      <c r="AY258" s="17">
        <v>496601059.67541361</v>
      </c>
      <c r="AZ258" s="17">
        <v>-4995292.193071546</v>
      </c>
      <c r="BA258" s="17">
        <v>-6869419.5288143661</v>
      </c>
      <c r="BB258" s="17">
        <v>-230954.26929843705</v>
      </c>
      <c r="BC258" s="17">
        <v>-2781237.176586356</v>
      </c>
      <c r="BD258" s="17">
        <v>-4043140.0567715913</v>
      </c>
      <c r="BE258" s="17">
        <v>-14089651.408300653</v>
      </c>
      <c r="BF258" s="60"/>
      <c r="BG258" s="60"/>
      <c r="BH258" s="60"/>
      <c r="BI258" s="60"/>
      <c r="BJ258" s="6"/>
      <c r="BK258" s="6"/>
      <c r="BL258" s="6"/>
      <c r="BM258" s="6"/>
      <c r="BN258" s="6"/>
    </row>
    <row r="259" spans="1:130">
      <c r="A259" s="40"/>
      <c r="B259" s="174">
        <v>257</v>
      </c>
      <c r="D259" s="40">
        <v>-9.2679632666507278E-2</v>
      </c>
      <c r="E259" s="40">
        <v>0.85396969564228498</v>
      </c>
      <c r="F259" s="40">
        <v>-5.8002781508562362E-2</v>
      </c>
      <c r="G259" s="40">
        <v>-0.10034552518780837</v>
      </c>
      <c r="H259" s="40">
        <v>-9.5053515838348868E-2</v>
      </c>
      <c r="I259" s="40">
        <v>0.14091004668901064</v>
      </c>
      <c r="J259" s="40">
        <v>-0.17259340803371973</v>
      </c>
      <c r="K259" s="40">
        <v>9.4353795786794342E-2</v>
      </c>
      <c r="L259" s="40">
        <v>-0.49316266270823428</v>
      </c>
      <c r="M259" s="40">
        <v>-0.31310928076951355</v>
      </c>
      <c r="N259" s="40">
        <v>-3.9977868410828926E-2</v>
      </c>
      <c r="O259" s="40">
        <v>-0.24259529130808355</v>
      </c>
      <c r="P259" s="40">
        <v>-0.24306868144828728</v>
      </c>
      <c r="Q259" s="40">
        <v>-0.18020541825804431</v>
      </c>
      <c r="R259" s="40">
        <v>-6.3166828227212132E-2</v>
      </c>
      <c r="S259" s="40">
        <v>-0.27182396292046418</v>
      </c>
      <c r="T259" s="40">
        <v>-2.0829981177149497E-2</v>
      </c>
      <c r="U259" s="40">
        <v>-0.10607994665767095</v>
      </c>
      <c r="V259" s="40">
        <v>-6.6602428245652046E-2</v>
      </c>
      <c r="W259" s="40">
        <v>-0.32790023277587987</v>
      </c>
      <c r="X259" s="40">
        <v>-0.30287248669840267</v>
      </c>
      <c r="Y259" s="40">
        <v>-0.28472761163529614</v>
      </c>
      <c r="Z259" s="40">
        <v>-0.18495550042254047</v>
      </c>
      <c r="AA259" s="40">
        <v>-0.47053823146934221</v>
      </c>
      <c r="AB259" s="40">
        <v>0.24034738010300913</v>
      </c>
      <c r="AC259" s="40">
        <v>0.27688629359971156</v>
      </c>
      <c r="AD259" s="40">
        <v>-8.3074964385788496E-3</v>
      </c>
      <c r="AE259" s="40">
        <v>-0.13937377761236333</v>
      </c>
      <c r="AF259" s="40">
        <v>-0.22046415799161895</v>
      </c>
      <c r="AG259" s="40">
        <v>-0.14887105758525029</v>
      </c>
      <c r="AH259" s="40">
        <v>-7.8319700680327911E-2</v>
      </c>
      <c r="AI259" s="40">
        <v>-0.2601508832534129</v>
      </c>
      <c r="AJ259" s="40">
        <v>-0.16550301922722163</v>
      </c>
      <c r="AK259" s="40">
        <v>-0.11563504280113887</v>
      </c>
      <c r="AL259" s="40">
        <v>-0.14359487872585736</v>
      </c>
      <c r="AM259" s="40">
        <v>-4.8233151110606401E-2</v>
      </c>
      <c r="AN259" s="40">
        <v>-0.37101542351258487</v>
      </c>
      <c r="AO259" s="40">
        <v>-7.2242504081718104E-2</v>
      </c>
      <c r="AP259" s="40">
        <v>-0.26354370855474496</v>
      </c>
      <c r="AQ259" s="40">
        <v>-0.17187674564619279</v>
      </c>
      <c r="AR259" s="40">
        <v>-0.2313546915931223</v>
      </c>
      <c r="AS259" s="40">
        <v>0.1619420826200316</v>
      </c>
      <c r="AT259" s="40">
        <v>-5.5744941379550737E-2</v>
      </c>
      <c r="AU259" s="40">
        <v>-0.14594128410714879</v>
      </c>
      <c r="AV259" s="40">
        <v>-0.35655510556787978</v>
      </c>
      <c r="AW259" s="40">
        <v>2.1139230807985174E-2</v>
      </c>
      <c r="AX259" s="40">
        <v>-0.16347506179106935</v>
      </c>
      <c r="AY259" s="40">
        <v>0.69724074241475098</v>
      </c>
      <c r="AZ259" s="40">
        <v>-0.35883100369869403</v>
      </c>
      <c r="BA259" s="40">
        <v>-0.3221701015093491</v>
      </c>
      <c r="BB259" s="40">
        <v>-5.1338286788194215E-2</v>
      </c>
      <c r="BC259" s="40">
        <v>-0.13584605965742122</v>
      </c>
      <c r="BD259" s="40">
        <v>-3.0461869761260973E-2</v>
      </c>
      <c r="BE259" s="40">
        <v>-0.14179978170255217</v>
      </c>
      <c r="BF259" s="60"/>
      <c r="BG259" s="60"/>
      <c r="BH259" s="60"/>
      <c r="BI259" s="60"/>
      <c r="BJ259" s="6"/>
      <c r="BK259" s="6"/>
      <c r="BL259" s="6"/>
      <c r="BM259" s="6"/>
      <c r="BN259" s="6"/>
    </row>
    <row r="260" spans="1:130" ht="13.5" thickBot="1">
      <c r="B260" s="174">
        <v>258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 s="60"/>
      <c r="BG260" s="60"/>
      <c r="BH260" s="60"/>
      <c r="BI260" s="60"/>
    </row>
    <row r="261" spans="1:130" s="127" customFormat="1" ht="13.5" thickBot="1">
      <c r="A261" s="41"/>
      <c r="B261" s="175">
        <v>259</v>
      </c>
      <c r="C261" s="128"/>
      <c r="D261" s="41">
        <v>-9.7259674768539639E-2</v>
      </c>
      <c r="E261" s="41">
        <v>0.61732912161756515</v>
      </c>
      <c r="F261" s="41">
        <v>-5.9752957179307967E-2</v>
      </c>
      <c r="G261" s="41">
        <v>-0.10574450624812007</v>
      </c>
      <c r="H261" s="41">
        <v>-9.9879470553704053E-2</v>
      </c>
      <c r="I261" s="41">
        <v>0.13182623051445916</v>
      </c>
      <c r="J261" s="41">
        <v>-0.18945905790138012</v>
      </c>
      <c r="K261" s="41">
        <v>9.0164048232845392E-2</v>
      </c>
      <c r="L261" s="41">
        <v>-0.6795651606131623</v>
      </c>
      <c r="M261" s="41">
        <v>-0.37558006894618629</v>
      </c>
      <c r="N261" s="41">
        <v>-4.0798941047268639E-2</v>
      </c>
      <c r="O261" s="41">
        <v>-0.2778575466181134</v>
      </c>
      <c r="P261" s="41">
        <v>-0.27848275812613738</v>
      </c>
      <c r="Q261" s="41">
        <v>-0.19870148017751299</v>
      </c>
      <c r="R261" s="41">
        <v>-6.5250057662014263E-2</v>
      </c>
      <c r="S261" s="41">
        <v>-0.31721245084139099</v>
      </c>
      <c r="T261" s="41">
        <v>-2.1049985725036618E-2</v>
      </c>
      <c r="U261" s="41">
        <v>-0.11213893359892566</v>
      </c>
      <c r="V261" s="41">
        <v>-6.8924046975753994E-2</v>
      </c>
      <c r="W261" s="41">
        <v>-0.39734848634741637</v>
      </c>
      <c r="X261" s="41">
        <v>-0.36078693904083686</v>
      </c>
      <c r="Y261" s="41">
        <v>-0.33509184608817466</v>
      </c>
      <c r="Z261" s="41">
        <v>-0.20451256652329949</v>
      </c>
      <c r="AA261" s="41">
        <v>-0.6358943195112543</v>
      </c>
      <c r="AB261" s="41">
        <v>0.21539148562795593</v>
      </c>
      <c r="AC261" s="41">
        <v>0.24442453126896047</v>
      </c>
      <c r="AD261" s="41">
        <v>-8.3421959983993616E-3</v>
      </c>
      <c r="AE261" s="41">
        <v>-0.15009498915148381</v>
      </c>
      <c r="AF261" s="41">
        <v>-0.24905661077374172</v>
      </c>
      <c r="AG261" s="41">
        <v>-0.16119164318532847</v>
      </c>
      <c r="AH261" s="41">
        <v>-8.1556862497951826E-2</v>
      </c>
      <c r="AI261" s="41">
        <v>-0.30130900986199172</v>
      </c>
      <c r="AJ261" s="41">
        <v>-0.18092615389424785</v>
      </c>
      <c r="AK261" s="41">
        <v>-0.1228854540325546</v>
      </c>
      <c r="AL261" s="41">
        <v>-0.15501174228198747</v>
      </c>
      <c r="AM261" s="41">
        <v>-4.9435180814085766E-2</v>
      </c>
      <c r="AN261" s="41">
        <v>-0.46364854327006783</v>
      </c>
      <c r="AO261" s="41">
        <v>-7.4984899399285307E-2</v>
      </c>
      <c r="AP261" s="41">
        <v>-0.30590539114702431</v>
      </c>
      <c r="AQ261" s="41">
        <v>-0.18859327775989138</v>
      </c>
      <c r="AR261" s="41">
        <v>-0.26312565332149301</v>
      </c>
      <c r="AS261" s="41">
        <v>0.15009281434761984</v>
      </c>
      <c r="AT261" s="41">
        <v>-5.7358960114591698E-2</v>
      </c>
      <c r="AU261" s="41">
        <v>-0.15775533358411956</v>
      </c>
      <c r="AV261" s="41">
        <v>-0.44091888975088706</v>
      </c>
      <c r="AW261" s="41">
        <v>2.0918896984288997E-2</v>
      </c>
      <c r="AX261" s="41">
        <v>-0.17849894643666661</v>
      </c>
      <c r="AY261" s="41">
        <v>0.52900383972296783</v>
      </c>
      <c r="AZ261" s="41">
        <v>-0.44446221203381525</v>
      </c>
      <c r="BA261" s="41">
        <v>-0.3888589097011263</v>
      </c>
      <c r="BB261" s="41">
        <v>-5.2703010505501538E-2</v>
      </c>
      <c r="BC261" s="41">
        <v>-0.14600435435597289</v>
      </c>
      <c r="BD261" s="41">
        <v>-3.0935475275262015E-2</v>
      </c>
      <c r="BE261" s="41">
        <v>-0.15291785205810809</v>
      </c>
      <c r="BF261" s="40"/>
      <c r="BG261" s="40"/>
      <c r="BH261" s="40"/>
      <c r="BI261" s="40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Z261" s="131"/>
    </row>
    <row r="262" spans="1:130" hidden="1">
      <c r="B262" s="68">
        <v>260</v>
      </c>
      <c r="C262" s="68">
        <v>0</v>
      </c>
      <c r="D262" s="147"/>
      <c r="E262" s="148"/>
      <c r="F262" s="148"/>
      <c r="G262" s="148"/>
      <c r="H262" s="148"/>
      <c r="I262" s="148"/>
      <c r="J262" s="149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  <c r="AA262" s="148"/>
      <c r="AB262" s="148"/>
      <c r="AC262" s="148"/>
      <c r="AD262" s="148"/>
      <c r="AE262" s="148"/>
      <c r="AF262" s="148"/>
      <c r="AG262" s="148"/>
      <c r="AH262" s="148"/>
      <c r="AI262" s="148"/>
      <c r="AJ262" s="148"/>
      <c r="AK262" s="148"/>
      <c r="AL262" s="148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8"/>
      <c r="AW262" s="148"/>
      <c r="AX262" s="148"/>
      <c r="AY262" s="148"/>
      <c r="AZ262" s="148"/>
      <c r="BA262" s="148"/>
      <c r="BB262" s="148"/>
      <c r="BC262" s="148"/>
      <c r="BD262" s="148"/>
      <c r="BE262" s="148"/>
      <c r="BF262" s="60"/>
      <c r="BG262" s="60"/>
      <c r="BH262" s="60"/>
      <c r="BI262" s="60"/>
      <c r="BJ262" s="19"/>
      <c r="BK262" s="19"/>
    </row>
    <row r="263" spans="1:130" hidden="1">
      <c r="B263" s="68">
        <v>261</v>
      </c>
      <c r="C263" s="68">
        <v>0</v>
      </c>
      <c r="D263" s="136"/>
      <c r="E263" s="105"/>
      <c r="F263" s="105"/>
      <c r="G263" s="105"/>
      <c r="H263" s="105"/>
      <c r="I263" s="105"/>
      <c r="J263" s="124"/>
      <c r="K263" s="105"/>
      <c r="L263" s="105"/>
      <c r="M263" s="105"/>
      <c r="N263" s="105"/>
      <c r="O263" s="105"/>
      <c r="P263" s="105"/>
      <c r="Q263" s="105"/>
      <c r="R263" s="105"/>
      <c r="S263" s="105"/>
      <c r="T263" s="105"/>
      <c r="U263" s="105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0"/>
      <c r="BG263" s="60"/>
      <c r="BH263" s="60"/>
      <c r="BI263" s="60"/>
      <c r="BJ263" s="19"/>
      <c r="BK263" s="19"/>
    </row>
    <row r="264" spans="1:130" hidden="1">
      <c r="B264" s="68">
        <v>262</v>
      </c>
      <c r="C264" s="68">
        <v>0</v>
      </c>
      <c r="D264" s="20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</row>
    <row r="265" spans="1:130" hidden="1">
      <c r="B265" s="68">
        <v>263</v>
      </c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</row>
    <row r="266" spans="1:130" hidden="1">
      <c r="A266" s="40"/>
      <c r="B266" s="68">
        <v>264</v>
      </c>
      <c r="D266" s="43">
        <v>-9.0756938878942414E-2</v>
      </c>
      <c r="E266" s="75">
        <v>0.61058609815218623</v>
      </c>
      <c r="F266" s="75">
        <v>-1.9368626237443336E-2</v>
      </c>
      <c r="G266" s="75">
        <v>-8.0257273861388659E-2</v>
      </c>
      <c r="H266" s="75">
        <v>-0.13514695948311675</v>
      </c>
      <c r="I266" s="75">
        <v>9.7021783071910922E-2</v>
      </c>
      <c r="J266" s="75">
        <v>-0.16562928231816076</v>
      </c>
      <c r="K266" s="75">
        <v>5.5239601996190234E-2</v>
      </c>
      <c r="L266" s="75">
        <v>-0.72756072024404317</v>
      </c>
      <c r="M266" s="75">
        <v>-0.32394197633345218</v>
      </c>
      <c r="N266" s="75">
        <v>-3.6385635410743591E-2</v>
      </c>
      <c r="O266" s="75">
        <v>-0.26923419033017326</v>
      </c>
      <c r="P266" s="75">
        <v>-0.26756326013888898</v>
      </c>
      <c r="Q266" s="75">
        <v>-0.1595648504793766</v>
      </c>
      <c r="R266" s="75">
        <v>-6.5146641194770746E-2</v>
      </c>
      <c r="S266" s="75">
        <v>-0.31560867903336498</v>
      </c>
      <c r="T266" s="75">
        <v>-2.3507570966023791E-2</v>
      </c>
      <c r="U266" s="75">
        <v>-0.11030749668883201</v>
      </c>
      <c r="V266" s="68">
        <v>-3.7585128549713395E-2</v>
      </c>
      <c r="W266" s="68">
        <v>-0.38535403929622314</v>
      </c>
      <c r="X266" s="68">
        <v>-0.37199743945966657</v>
      </c>
      <c r="Y266" s="68">
        <v>-0.33802616990873552</v>
      </c>
      <c r="Z266" s="68">
        <v>-0.14818939914385798</v>
      </c>
      <c r="AA266" s="68">
        <v>-0.71018918084406468</v>
      </c>
      <c r="AB266" s="68">
        <v>0.20290114104211893</v>
      </c>
      <c r="AC266" s="68">
        <v>0.23096127330827895</v>
      </c>
      <c r="AD266" s="68">
        <v>-6.2351019974864468E-2</v>
      </c>
      <c r="AE266" s="68">
        <v>-0.10910210689776884</v>
      </c>
      <c r="AF266" s="68">
        <v>-0.3104789892253294</v>
      </c>
      <c r="AG266" s="68">
        <v>-0.16794969513191729</v>
      </c>
      <c r="AH266" s="68">
        <v>-6.4803722680290748E-2</v>
      </c>
      <c r="AI266" s="68">
        <v>-0.28102190333874749</v>
      </c>
      <c r="AJ266" s="68">
        <v>-0.17545072600516379</v>
      </c>
      <c r="AK266" s="68">
        <v>-0.1023727751891189</v>
      </c>
      <c r="AL266" s="68">
        <v>-0.16178705708540764</v>
      </c>
      <c r="AM266" s="68">
        <v>-3.4908230640770227E-2</v>
      </c>
      <c r="AN266" s="68">
        <v>-0.45054771007008193</v>
      </c>
      <c r="AO266" s="68">
        <v>-6.5655469325948776E-2</v>
      </c>
      <c r="AP266" s="68">
        <v>-0.28359811861420248</v>
      </c>
      <c r="AQ266" s="68">
        <v>-0.18877124261632003</v>
      </c>
      <c r="AR266" s="68">
        <v>-0.25639425957997525</v>
      </c>
      <c r="AS266" s="68">
        <v>-2.9777551596526106E-2</v>
      </c>
      <c r="AT266" s="68">
        <v>-8.3631143314061809E-2</v>
      </c>
      <c r="AU266" s="68">
        <v>-0.11306951714622093</v>
      </c>
      <c r="AV266" s="68">
        <v>-0.41859810579451223</v>
      </c>
      <c r="AW266" s="68">
        <v>5.0221929625873039E-2</v>
      </c>
      <c r="AX266" s="68">
        <v>-0.15091012516373697</v>
      </c>
      <c r="AY266" s="68">
        <v>0.52752778872269857</v>
      </c>
      <c r="AZ266" s="68">
        <v>-0.45806780347551374</v>
      </c>
      <c r="BA266" s="68">
        <v>-0.35700759942092775</v>
      </c>
      <c r="BB266" s="68">
        <v>-9.7955171553366707E-2</v>
      </c>
      <c r="BC266" s="68">
        <v>-6.2395485927992725E-2</v>
      </c>
      <c r="BD266" s="68">
        <v>-1.2948692410426748E-2</v>
      </c>
      <c r="BE266" s="68">
        <v>-0.13935008995646347</v>
      </c>
    </row>
    <row r="267" spans="1:130" hidden="1">
      <c r="A267" s="43"/>
      <c r="B267" s="68">
        <v>265</v>
      </c>
      <c r="D267" s="40">
        <v>-6.8662126347978747E-2</v>
      </c>
      <c r="E267" s="75">
        <v>0.63664585541814989</v>
      </c>
      <c r="F267" s="75">
        <v>-9.1402420276958905E-3</v>
      </c>
      <c r="G267" s="75">
        <v>-7.6456720304829279E-2</v>
      </c>
      <c r="H267" s="75">
        <v>-0.11723967091172523</v>
      </c>
      <c r="I267" s="75">
        <v>0.11842140821015779</v>
      </c>
      <c r="J267" s="75">
        <v>-0.16737611850458131</v>
      </c>
      <c r="K267" s="75">
        <v>3.9897215801159541E-2</v>
      </c>
      <c r="L267" s="75">
        <v>-0.6244146639224275</v>
      </c>
      <c r="M267" s="75">
        <v>-0.49101877459470156</v>
      </c>
      <c r="N267" s="75">
        <v>-2.9353017721054808E-2</v>
      </c>
      <c r="O267" s="75">
        <v>-0.28732014700972269</v>
      </c>
      <c r="P267" s="75">
        <v>-0.22441071207516392</v>
      </c>
      <c r="Q267" s="75">
        <v>-0.16510421087123689</v>
      </c>
      <c r="R267" s="75">
        <v>-4.8073748939978025E-2</v>
      </c>
      <c r="S267" s="75">
        <v>-0.31587010923778852</v>
      </c>
      <c r="T267" s="75">
        <v>-3.4190536052036015E-2</v>
      </c>
      <c r="U267" s="75">
        <v>-0.12830530577356622</v>
      </c>
      <c r="V267" s="68">
        <v>1.3795986202366295E-2</v>
      </c>
      <c r="W267" s="68">
        <v>-0.38458739320093172</v>
      </c>
      <c r="X267" s="68">
        <v>-0.35691211361235392</v>
      </c>
      <c r="Y267" s="68">
        <v>-0.30536068153256279</v>
      </c>
      <c r="Z267" s="68">
        <v>-0.16794100465195003</v>
      </c>
      <c r="AA267" s="68">
        <v>-0.65297368110128073</v>
      </c>
      <c r="AB267" s="68">
        <v>0.18094299849795439</v>
      </c>
      <c r="AC267" s="68">
        <v>0.19533132034498665</v>
      </c>
      <c r="AD267" s="68">
        <v>-5.2172734945073136E-2</v>
      </c>
      <c r="AE267" s="68">
        <v>-0.1284934086436971</v>
      </c>
      <c r="AF267" s="68">
        <v>-0.26972097510524901</v>
      </c>
      <c r="AG267" s="68">
        <v>-0.19580267402366511</v>
      </c>
      <c r="AH267" s="68">
        <v>-5.6820077047134231E-2</v>
      </c>
      <c r="AI267" s="68">
        <v>-0.26770200137072869</v>
      </c>
      <c r="AJ267" s="68">
        <v>-0.1763786327946418</v>
      </c>
      <c r="AK267" s="68">
        <v>-7.7966673461766042E-2</v>
      </c>
      <c r="AL267" s="68">
        <v>-0.13081873942836905</v>
      </c>
      <c r="AM267" s="68">
        <v>-3.5944236761878946E-2</v>
      </c>
      <c r="AN267" s="68">
        <v>-0.45727483380177764</v>
      </c>
      <c r="AO267" s="68">
        <v>-6.4397388875578748E-2</v>
      </c>
      <c r="AP267" s="68">
        <v>-0.29604512304250763</v>
      </c>
      <c r="AQ267" s="68">
        <v>-0.16773319702586817</v>
      </c>
      <c r="AR267" s="68">
        <v>-0.28770358575935362</v>
      </c>
      <c r="AS267" s="68">
        <v>1.7651043597591381E-2</v>
      </c>
      <c r="AT267" s="68">
        <v>-3.1265736257430211E-2</v>
      </c>
      <c r="AU267" s="68">
        <v>-0.15414724742574568</v>
      </c>
      <c r="AV267" s="68">
        <v>-0.35078161018564735</v>
      </c>
      <c r="AW267" s="68">
        <v>-7.8364439388274986E-3</v>
      </c>
      <c r="AX267" s="68">
        <v>-9.8428840799558048E-2</v>
      </c>
      <c r="AY267" s="68">
        <v>0.53184993607575715</v>
      </c>
      <c r="AZ267" s="68">
        <v>-0.5669509938017735</v>
      </c>
      <c r="BA267" s="68">
        <v>-0.32591050393681736</v>
      </c>
      <c r="BB267" s="68">
        <v>-4.03227588753097E-2</v>
      </c>
      <c r="BC267" s="68">
        <v>-0.10253957999648468</v>
      </c>
      <c r="BD267" s="68">
        <v>-8.3584115782743607E-2</v>
      </c>
      <c r="BE267" s="68">
        <v>-0.11557495626651496</v>
      </c>
    </row>
    <row r="268" spans="1:130" hidden="1">
      <c r="A268" s="43"/>
      <c r="B268" s="68">
        <v>266</v>
      </c>
      <c r="D268" s="40">
        <v>-4.4102078076602547E-2</v>
      </c>
      <c r="E268" s="75">
        <v>0.61917199742021156</v>
      </c>
      <c r="F268" s="75">
        <v>2.8047685050207927E-2</v>
      </c>
      <c r="G268" s="75">
        <v>-4.5441641854622634E-2</v>
      </c>
      <c r="H268" s="75">
        <v>-0.13012145082346863</v>
      </c>
      <c r="I268" s="75">
        <v>0.10988194852726137</v>
      </c>
      <c r="J268" s="75">
        <v>-0.11185159879780419</v>
      </c>
      <c r="K268" s="75">
        <v>0.18853219261563978</v>
      </c>
      <c r="L268" s="75">
        <v>-0.54748730468156581</v>
      </c>
      <c r="M268" s="75">
        <v>-0.59012108829970589</v>
      </c>
      <c r="N268" s="75">
        <v>-4.2521136308402062E-2</v>
      </c>
      <c r="O268" s="75">
        <v>-0.25398302007146839</v>
      </c>
      <c r="P268" s="75">
        <v>-0.15316822129751145</v>
      </c>
      <c r="Q268" s="75">
        <v>-9.7808232125186523E-2</v>
      </c>
      <c r="R268" s="75">
        <v>-1.5187714077746148E-2</v>
      </c>
      <c r="S268" s="75">
        <v>-0.23766048391453037</v>
      </c>
      <c r="T268" s="75">
        <v>1.6390218011704445E-2</v>
      </c>
      <c r="U268" s="75">
        <v>-0.11354513201969003</v>
      </c>
      <c r="V268" s="68">
        <v>3.0242139773718618E-2</v>
      </c>
      <c r="W268" s="68">
        <v>-0.34539224029061172</v>
      </c>
      <c r="X268" s="68">
        <v>-0.33801726669905835</v>
      </c>
      <c r="Y268" s="68">
        <v>-0.31638304316666244</v>
      </c>
      <c r="Z268" s="68">
        <v>-0.17953858606282372</v>
      </c>
      <c r="AA268" s="68">
        <v>-0.66364634974203562</v>
      </c>
      <c r="AB268" s="68">
        <v>0.16986920089750937</v>
      </c>
      <c r="AC268" s="68">
        <v>0.19818062445872181</v>
      </c>
      <c r="AD268" s="68">
        <v>-6.820148094629308E-2</v>
      </c>
      <c r="AE268" s="68">
        <v>-6.8103932151016539E-2</v>
      </c>
      <c r="AF268" s="68">
        <v>-0.27179818183827964</v>
      </c>
      <c r="AG268" s="68">
        <v>-0.16857704241157284</v>
      </c>
      <c r="AH268" s="68">
        <v>-6.3072313185265474E-2</v>
      </c>
      <c r="AI268" s="68">
        <v>-0.23684973295436651</v>
      </c>
      <c r="AJ268" s="68">
        <v>-0.15870631591477194</v>
      </c>
      <c r="AK268" s="68">
        <v>-2.8411802084296358E-2</v>
      </c>
      <c r="AL268" s="68">
        <v>-0.1268567944138263</v>
      </c>
      <c r="AM268" s="68">
        <v>-2.2424918315503722E-2</v>
      </c>
      <c r="AN268" s="68">
        <v>-0.42083421619196193</v>
      </c>
      <c r="AO268" s="68">
        <v>-3.8255858758730582E-2</v>
      </c>
      <c r="AP268" s="68">
        <v>-0.28762271475198842</v>
      </c>
      <c r="AQ268" s="68">
        <v>-0.1661709324078994</v>
      </c>
      <c r="AR268" s="68">
        <v>-0.24280239582567409</v>
      </c>
      <c r="AS268" s="68">
        <v>1.1004099635633324E-2</v>
      </c>
      <c r="AT268" s="68">
        <v>-2.4824445113850246E-2</v>
      </c>
      <c r="AU268" s="68">
        <v>-0.153911123606575</v>
      </c>
      <c r="AV268" s="68">
        <v>-0.25849890503516093</v>
      </c>
      <c r="AW268" s="68">
        <v>4.8018103990591565E-3</v>
      </c>
      <c r="AX268" s="68">
        <v>-5.5167936282187538E-2</v>
      </c>
      <c r="AY268" s="68">
        <v>0.52863268155633625</v>
      </c>
      <c r="AZ268" s="68">
        <v>-0.46635347670964911</v>
      </c>
      <c r="BA268" s="68">
        <v>-0.30331369179944884</v>
      </c>
      <c r="BB268" s="68">
        <v>2.8865725808569453E-2</v>
      </c>
      <c r="BC268" s="68">
        <v>-0.11060315570304359</v>
      </c>
      <c r="BD268" s="68">
        <v>-0.10734388363826314</v>
      </c>
      <c r="BE268" s="68">
        <v>-0.11152644125748798</v>
      </c>
    </row>
    <row r="269" spans="1:130" ht="13.5" hidden="1" thickBot="1">
      <c r="A269" s="43"/>
      <c r="B269" s="68">
        <v>267</v>
      </c>
      <c r="D269" s="45">
        <v>-6.7840381101174574E-2</v>
      </c>
      <c r="E269" s="45">
        <v>0.62213465033018256</v>
      </c>
      <c r="F269" s="45">
        <v>-1.5372773831043296E-4</v>
      </c>
      <c r="G269" s="45">
        <v>-6.738521200694686E-2</v>
      </c>
      <c r="H269" s="45">
        <v>-0.12750269373943687</v>
      </c>
      <c r="I269" s="45">
        <v>0.1084417132697767</v>
      </c>
      <c r="J269" s="45">
        <v>-0.14828566654018208</v>
      </c>
      <c r="K269" s="45">
        <v>9.4556336804329844E-2</v>
      </c>
      <c r="L269" s="45">
        <v>-0.6331542296160122</v>
      </c>
      <c r="M269" s="45">
        <v>-0.46836061307595317</v>
      </c>
      <c r="N269" s="45">
        <v>-3.6086596480066825E-2</v>
      </c>
      <c r="O269" s="45">
        <v>-0.27017911913712145</v>
      </c>
      <c r="P269" s="45">
        <v>-0.2150473978371881</v>
      </c>
      <c r="Q269" s="45">
        <v>-0.14082576449193332</v>
      </c>
      <c r="R269" s="45">
        <v>-4.2802701404164978E-2</v>
      </c>
      <c r="S269" s="45">
        <v>-0.28971309072856127</v>
      </c>
      <c r="T269" s="45">
        <v>-1.3769296335451786E-2</v>
      </c>
      <c r="U269" s="45">
        <v>-0.11738597816069608</v>
      </c>
      <c r="V269" s="45">
        <v>2.150999142123839E-3</v>
      </c>
      <c r="W269" s="45">
        <v>-0.37177789092925551</v>
      </c>
      <c r="X269" s="45">
        <v>-0.3556422732570263</v>
      </c>
      <c r="Y269" s="45">
        <v>-0.31992329820265358</v>
      </c>
      <c r="Z269" s="45">
        <v>-0.1652229966195439</v>
      </c>
      <c r="AA269" s="45">
        <v>-0.67560307056246038</v>
      </c>
      <c r="AB269" s="45">
        <v>0.18457111347919422</v>
      </c>
      <c r="AC269" s="45">
        <v>0.20815773937066248</v>
      </c>
      <c r="AD269" s="45">
        <v>-6.0908411955410226E-2</v>
      </c>
      <c r="AE269" s="45">
        <v>-0.10189981589749415</v>
      </c>
      <c r="AF269" s="45">
        <v>-0.28399938205628605</v>
      </c>
      <c r="AG269" s="45">
        <v>-0.17744313718905172</v>
      </c>
      <c r="AH269" s="45">
        <v>-6.1565370970896816E-2</v>
      </c>
      <c r="AI269" s="45">
        <v>-0.2618578792212809</v>
      </c>
      <c r="AJ269" s="45">
        <v>-0.1701785582381925</v>
      </c>
      <c r="AK269" s="45">
        <v>-6.958375024506043E-2</v>
      </c>
      <c r="AL269" s="45">
        <v>-0.13982086364253432</v>
      </c>
      <c r="AM269" s="45">
        <v>-3.1092461906050962E-2</v>
      </c>
      <c r="AN269" s="45">
        <v>-0.44288558668794048</v>
      </c>
      <c r="AO269" s="45">
        <v>-5.6102905653419376E-2</v>
      </c>
      <c r="AP269" s="45">
        <v>-0.28908865213623286</v>
      </c>
      <c r="AQ269" s="45">
        <v>-0.17422512401669588</v>
      </c>
      <c r="AR269" s="45">
        <v>-0.26230008038833436</v>
      </c>
      <c r="AS269" s="45">
        <v>-3.7413612110046707E-4</v>
      </c>
      <c r="AT269" s="45">
        <v>-4.6573774895114085E-2</v>
      </c>
      <c r="AU269" s="45">
        <v>-0.14037596272618055</v>
      </c>
      <c r="AV269" s="45">
        <v>-0.34262620700510688</v>
      </c>
      <c r="AW269" s="45">
        <v>1.5729098695368232E-2</v>
      </c>
      <c r="AX269" s="45">
        <v>-0.10150230074849419</v>
      </c>
      <c r="AY269" s="45">
        <v>0.52933680211826395</v>
      </c>
      <c r="AZ269" s="45">
        <v>-0.49712409132897872</v>
      </c>
      <c r="BA269" s="45">
        <v>-0.32874393171906463</v>
      </c>
      <c r="BB269" s="45">
        <v>-3.6470734873368986E-2</v>
      </c>
      <c r="BC269" s="45">
        <v>-9.1846073875840331E-2</v>
      </c>
      <c r="BD269" s="45">
        <v>-6.7958897277144506E-2</v>
      </c>
      <c r="BE269" s="45">
        <v>-0.12215049582682214</v>
      </c>
    </row>
    <row r="270" spans="1:130" ht="13.5" hidden="1" thickBot="1">
      <c r="D270" s="45"/>
    </row>
    <row r="271" spans="1:130" hidden="1"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</row>
    <row r="272" spans="1:130" hidden="1">
      <c r="D272" s="40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</row>
    <row r="273" spans="1:130" s="139" customFormat="1" hidden="1">
      <c r="A273" s="147"/>
      <c r="B273" s="140"/>
      <c r="C273" s="140"/>
      <c r="D273" s="141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140"/>
      <c r="AG273" s="140"/>
      <c r="AH273" s="140"/>
      <c r="AI273" s="140"/>
      <c r="AJ273" s="140"/>
      <c r="AK273" s="140"/>
      <c r="AL273" s="140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40"/>
      <c r="AW273" s="140"/>
      <c r="AX273" s="140"/>
      <c r="AY273" s="140"/>
      <c r="AZ273" s="140"/>
      <c r="BA273" s="140"/>
      <c r="BB273" s="140"/>
      <c r="BC273" s="140"/>
      <c r="BD273" s="140"/>
      <c r="BE273" s="140"/>
      <c r="BF273" s="138"/>
      <c r="BG273" s="138"/>
      <c r="BH273" s="138"/>
      <c r="BI273" s="138"/>
      <c r="BJ273" s="138"/>
      <c r="BK273" s="138"/>
      <c r="BL273" s="138"/>
      <c r="BM273" s="138"/>
      <c r="BN273" s="138"/>
      <c r="BO273" s="138"/>
      <c r="BP273" s="138"/>
      <c r="BQ273" s="138"/>
      <c r="BR273" s="138"/>
      <c r="BS273" s="138"/>
      <c r="BT273" s="138"/>
      <c r="BU273" s="138"/>
      <c r="BV273" s="138"/>
      <c r="BW273" s="138"/>
      <c r="BX273" s="138"/>
      <c r="BY273" s="138"/>
      <c r="BZ273" s="138"/>
      <c r="CA273" s="138"/>
      <c r="CB273" s="138"/>
      <c r="CC273" s="138"/>
      <c r="CD273" s="138"/>
      <c r="CE273" s="138"/>
      <c r="CF273" s="138"/>
      <c r="CG273" s="138"/>
      <c r="CH273" s="138"/>
      <c r="CI273" s="138"/>
      <c r="CJ273" s="138"/>
      <c r="CK273" s="138"/>
      <c r="CL273" s="138"/>
      <c r="CM273" s="138"/>
      <c r="CN273" s="138"/>
      <c r="CO273" s="138"/>
      <c r="CP273" s="138"/>
      <c r="CQ273" s="138"/>
      <c r="CR273" s="138"/>
      <c r="CS273" s="138"/>
      <c r="CT273" s="138"/>
      <c r="CU273" s="138"/>
      <c r="CV273" s="138"/>
      <c r="CW273" s="138"/>
      <c r="CX273" s="138"/>
      <c r="CY273" s="138"/>
      <c r="CZ273" s="138"/>
      <c r="DA273" s="138"/>
      <c r="DB273" s="138"/>
      <c r="DC273" s="138"/>
      <c r="DD273" s="138"/>
      <c r="DE273" s="138"/>
      <c r="DF273" s="138"/>
      <c r="DG273" s="138"/>
      <c r="DH273" s="138"/>
      <c r="DI273" s="138"/>
      <c r="DJ273" s="138"/>
      <c r="DK273" s="138"/>
      <c r="DL273" s="138"/>
      <c r="DM273" s="138"/>
      <c r="DN273" s="138"/>
      <c r="DO273" s="138"/>
      <c r="DP273" s="138"/>
      <c r="DQ273" s="138"/>
      <c r="DR273" s="138"/>
      <c r="DS273" s="138"/>
      <c r="DT273" s="138"/>
      <c r="DU273" s="138"/>
      <c r="DV273" s="138"/>
      <c r="DZ273" s="142"/>
    </row>
    <row r="274" spans="1:130" s="47" customFormat="1" hidden="1">
      <c r="A274" s="2"/>
      <c r="B274" s="68"/>
      <c r="C274" s="68"/>
      <c r="D274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</row>
    <row r="275" spans="1:130">
      <c r="B275"/>
      <c r="C275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  <c r="AA275" s="176"/>
      <c r="AB275" s="176"/>
      <c r="AC275" s="176"/>
      <c r="AD275" s="176"/>
      <c r="AE275" s="176"/>
      <c r="AF275" s="176"/>
      <c r="AG275" s="176"/>
      <c r="AH275" s="176"/>
      <c r="AI275" s="176"/>
      <c r="AJ275" s="176"/>
      <c r="AK275" s="176"/>
      <c r="AL275" s="176"/>
      <c r="AM275" s="176"/>
      <c r="AN275" s="176"/>
      <c r="AO275" s="176"/>
      <c r="AP275" s="176"/>
      <c r="AQ275" s="176"/>
      <c r="AR275" s="176"/>
      <c r="AS275" s="176"/>
      <c r="AT275" s="176"/>
      <c r="AU275" s="176"/>
      <c r="AV275" s="176"/>
      <c r="AW275" s="176"/>
      <c r="AX275" s="176"/>
      <c r="AY275" s="176"/>
      <c r="AZ275" s="176"/>
      <c r="BA275" s="176"/>
      <c r="BB275" s="176"/>
      <c r="BC275" s="176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DZ275"/>
    </row>
    <row r="276" spans="1:130">
      <c r="B276"/>
      <c r="C276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27"/>
      <c r="AC276" s="127"/>
      <c r="AD276" s="127"/>
      <c r="AE276" s="127"/>
      <c r="AF276" s="127"/>
      <c r="AG276" s="127"/>
      <c r="AH276" s="127"/>
      <c r="AI276" s="127"/>
      <c r="AJ276" s="127"/>
      <c r="AK276" s="127"/>
      <c r="AL276" s="127"/>
      <c r="AM276" s="127"/>
      <c r="AN276" s="127"/>
      <c r="AO276" s="127"/>
      <c r="AP276" s="127"/>
      <c r="AQ276" s="127"/>
      <c r="AR276" s="127"/>
      <c r="AS276" s="127"/>
      <c r="AT276" s="127"/>
      <c r="AU276" s="127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27"/>
      <c r="BG276" s="127"/>
      <c r="BH276" s="127"/>
      <c r="BI276" s="127"/>
      <c r="BN276" s="127"/>
      <c r="BT276" s="127"/>
      <c r="BW276" s="127"/>
      <c r="BY276" s="127"/>
      <c r="BZ276" s="127"/>
      <c r="DZ276"/>
    </row>
    <row r="277" spans="1:130">
      <c r="B277"/>
      <c r="C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DZ277"/>
    </row>
    <row r="278" spans="1:130">
      <c r="B278"/>
      <c r="C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DZ278"/>
    </row>
    <row r="279" spans="1:130">
      <c r="B279"/>
      <c r="C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DZ279"/>
    </row>
    <row r="280" spans="1:130">
      <c r="B280"/>
      <c r="C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DZ280"/>
    </row>
    <row r="281" spans="1:130">
      <c r="B281"/>
      <c r="C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DZ281"/>
    </row>
    <row r="282" spans="1:130">
      <c r="B282"/>
      <c r="C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DZ282"/>
    </row>
    <row r="283" spans="1:130">
      <c r="B283"/>
      <c r="C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DZ283"/>
    </row>
    <row r="284" spans="1:130">
      <c r="B284"/>
      <c r="C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DZ284"/>
    </row>
    <row r="285" spans="1:130">
      <c r="B285"/>
      <c r="C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DZ285"/>
    </row>
    <row r="286" spans="1:130">
      <c r="B286"/>
      <c r="C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DZ286"/>
    </row>
    <row r="287" spans="1:130">
      <c r="B287"/>
      <c r="C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DZ287"/>
    </row>
    <row r="288" spans="1:130">
      <c r="B288"/>
      <c r="C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DZ288"/>
    </row>
    <row r="289" spans="2:130">
      <c r="B289"/>
      <c r="C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DZ289"/>
    </row>
    <row r="290" spans="2:130">
      <c r="B290"/>
      <c r="C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DZ290"/>
    </row>
    <row r="291" spans="2:130">
      <c r="B291"/>
      <c r="C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DZ291"/>
    </row>
    <row r="292" spans="2:130">
      <c r="B292"/>
      <c r="C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DZ292"/>
    </row>
    <row r="293" spans="2:130">
      <c r="B293"/>
      <c r="C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DZ293"/>
    </row>
    <row r="294" spans="2:130">
      <c r="B294"/>
      <c r="C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DZ294"/>
    </row>
    <row r="295" spans="2:130">
      <c r="B295"/>
      <c r="C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DZ295"/>
    </row>
    <row r="296" spans="2:130">
      <c r="B296"/>
      <c r="C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DZ296"/>
    </row>
    <row r="297" spans="2:130">
      <c r="B297"/>
      <c r="C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DZ297"/>
    </row>
    <row r="298" spans="2:130">
      <c r="B298"/>
      <c r="C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DZ298"/>
    </row>
    <row r="299" spans="2:130">
      <c r="B299"/>
      <c r="C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DZ299"/>
    </row>
    <row r="300" spans="2:130">
      <c r="B300"/>
      <c r="C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DZ300"/>
    </row>
    <row r="301" spans="2:130">
      <c r="B301"/>
      <c r="C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DZ301"/>
    </row>
    <row r="302" spans="2:130">
      <c r="B302"/>
      <c r="C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DZ302"/>
    </row>
    <row r="303" spans="2:130">
      <c r="B303"/>
      <c r="C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DZ303"/>
    </row>
    <row r="304" spans="2:130">
      <c r="B304"/>
      <c r="C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DZ304"/>
    </row>
    <row r="305" spans="2:130">
      <c r="B305"/>
      <c r="C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DZ305"/>
    </row>
    <row r="306" spans="2:130">
      <c r="B306"/>
      <c r="C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DZ306"/>
    </row>
    <row r="307" spans="2:130">
      <c r="B307"/>
      <c r="C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DZ307"/>
    </row>
    <row r="308" spans="2:130">
      <c r="B308"/>
      <c r="C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DZ308"/>
    </row>
    <row r="309" spans="2:130">
      <c r="B309"/>
      <c r="C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DZ309"/>
    </row>
    <row r="310" spans="2:130">
      <c r="B310"/>
      <c r="C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DZ310"/>
    </row>
    <row r="311" spans="2:130">
      <c r="B311"/>
      <c r="C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DZ311"/>
    </row>
    <row r="312" spans="2:130">
      <c r="B312"/>
      <c r="C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DZ312"/>
    </row>
    <row r="313" spans="2:130">
      <c r="B313"/>
      <c r="C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DZ313"/>
    </row>
    <row r="314" spans="2:130">
      <c r="B314"/>
      <c r="C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DZ314"/>
    </row>
    <row r="315" spans="2:130">
      <c r="B315"/>
      <c r="C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DZ315"/>
    </row>
    <row r="316" spans="2:130">
      <c r="B316"/>
      <c r="C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DZ316"/>
    </row>
    <row r="317" spans="2:130">
      <c r="B317"/>
      <c r="C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DZ317"/>
    </row>
    <row r="318" spans="2:130">
      <c r="B318"/>
      <c r="C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DZ318"/>
    </row>
    <row r="319" spans="2:130">
      <c r="B319"/>
      <c r="C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DZ319"/>
    </row>
    <row r="320" spans="2:130">
      <c r="B320"/>
      <c r="C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DZ320"/>
    </row>
    <row r="321" spans="2:130">
      <c r="B321"/>
      <c r="C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DZ321"/>
    </row>
    <row r="322" spans="2:130">
      <c r="B322"/>
      <c r="C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DZ322"/>
    </row>
    <row r="323" spans="2:130">
      <c r="B323"/>
      <c r="C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DZ323"/>
    </row>
    <row r="324" spans="2:130">
      <c r="B324"/>
      <c r="C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DZ324"/>
    </row>
    <row r="325" spans="2:130">
      <c r="B325"/>
      <c r="C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DZ325"/>
    </row>
    <row r="326" spans="2:130">
      <c r="B326"/>
      <c r="C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DZ326"/>
    </row>
    <row r="327" spans="2:130">
      <c r="B327"/>
      <c r="C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DZ327"/>
    </row>
    <row r="328" spans="2:130">
      <c r="B328"/>
      <c r="C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DZ328"/>
    </row>
    <row r="329" spans="2:130">
      <c r="B329"/>
      <c r="C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DZ329"/>
    </row>
    <row r="330" spans="2:130">
      <c r="B330"/>
      <c r="C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DZ330"/>
    </row>
    <row r="331" spans="2:130">
      <c r="B331"/>
      <c r="C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DZ331"/>
    </row>
    <row r="332" spans="2:130">
      <c r="B332"/>
      <c r="C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DZ332"/>
    </row>
    <row r="333" spans="2:130">
      <c r="B333"/>
      <c r="C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DZ333"/>
    </row>
    <row r="334" spans="2:130">
      <c r="B334"/>
      <c r="C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DZ334"/>
    </row>
    <row r="335" spans="2:130">
      <c r="B335"/>
      <c r="C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DZ335"/>
    </row>
    <row r="336" spans="2:130">
      <c r="B336"/>
      <c r="C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DZ336"/>
    </row>
    <row r="337" spans="2:130">
      <c r="B337"/>
      <c r="C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DZ337"/>
    </row>
    <row r="338" spans="2:130">
      <c r="B338"/>
      <c r="C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DZ338"/>
    </row>
    <row r="339" spans="2:130">
      <c r="B339"/>
      <c r="C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DZ339"/>
    </row>
    <row r="340" spans="2:130">
      <c r="B340"/>
      <c r="C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DZ340"/>
    </row>
    <row r="341" spans="2:130">
      <c r="B341"/>
      <c r="C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DZ341"/>
    </row>
    <row r="342" spans="2:130">
      <c r="B342"/>
      <c r="C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DZ342"/>
    </row>
    <row r="343" spans="2:130">
      <c r="B343"/>
      <c r="C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DZ343"/>
    </row>
    <row r="344" spans="2:130">
      <c r="B344"/>
      <c r="C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DZ344"/>
    </row>
    <row r="345" spans="2:130">
      <c r="B345"/>
      <c r="C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DZ345"/>
    </row>
    <row r="346" spans="2:130">
      <c r="B346"/>
      <c r="C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DZ346"/>
    </row>
    <row r="347" spans="2:130">
      <c r="B347"/>
      <c r="C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DZ347"/>
    </row>
    <row r="348" spans="2:130">
      <c r="B348"/>
      <c r="C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DZ348"/>
    </row>
    <row r="349" spans="2:130">
      <c r="B349"/>
      <c r="C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DZ349"/>
    </row>
    <row r="350" spans="2:130">
      <c r="B350"/>
      <c r="C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DZ350"/>
    </row>
    <row r="351" spans="2:130">
      <c r="B351"/>
      <c r="C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DZ351"/>
    </row>
    <row r="352" spans="2:130">
      <c r="B352"/>
      <c r="C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DZ352"/>
    </row>
    <row r="353" spans="2:130">
      <c r="B353"/>
      <c r="C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DZ353"/>
    </row>
    <row r="354" spans="2:130">
      <c r="B354"/>
      <c r="C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DZ354"/>
    </row>
    <row r="355" spans="2:130">
      <c r="B355"/>
      <c r="C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DZ355"/>
    </row>
    <row r="356" spans="2:130">
      <c r="B356"/>
      <c r="C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DZ356"/>
    </row>
    <row r="357" spans="2:130">
      <c r="B357"/>
      <c r="C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DZ357"/>
    </row>
    <row r="358" spans="2:130">
      <c r="B358"/>
      <c r="C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DZ358"/>
    </row>
    <row r="359" spans="2:130">
      <c r="B359"/>
      <c r="C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DZ359"/>
    </row>
    <row r="360" spans="2:130">
      <c r="B360"/>
      <c r="C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DZ360"/>
    </row>
    <row r="361" spans="2:130">
      <c r="B361"/>
      <c r="C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DZ361"/>
    </row>
    <row r="362" spans="2:130">
      <c r="B362"/>
      <c r="C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DZ362"/>
    </row>
    <row r="363" spans="2:130">
      <c r="B363"/>
      <c r="C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DZ363"/>
    </row>
    <row r="364" spans="2:130">
      <c r="B364"/>
      <c r="C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DZ364"/>
    </row>
    <row r="365" spans="2:130">
      <c r="B365"/>
      <c r="C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DZ365"/>
    </row>
    <row r="366" spans="2:130">
      <c r="B366"/>
      <c r="C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DZ366"/>
    </row>
    <row r="367" spans="2:130">
      <c r="B367"/>
      <c r="C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DZ367"/>
    </row>
    <row r="368" spans="2:130">
      <c r="B368"/>
      <c r="C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DZ368"/>
    </row>
    <row r="369" spans="2:130">
      <c r="B369"/>
      <c r="C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DZ369"/>
    </row>
    <row r="370" spans="2:130">
      <c r="B370"/>
      <c r="C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DZ370"/>
    </row>
    <row r="371" spans="2:130">
      <c r="B371"/>
      <c r="C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DZ371"/>
    </row>
    <row r="372" spans="2:130">
      <c r="B372"/>
      <c r="C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DZ372"/>
    </row>
    <row r="373" spans="2:130">
      <c r="B373"/>
      <c r="C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DZ373"/>
    </row>
    <row r="374" spans="2:130">
      <c r="B374"/>
      <c r="C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DZ374"/>
    </row>
    <row r="375" spans="2:130">
      <c r="B375"/>
      <c r="C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DZ375"/>
    </row>
    <row r="376" spans="2:130">
      <c r="B376"/>
      <c r="C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DZ376"/>
    </row>
    <row r="377" spans="2:130">
      <c r="B377"/>
      <c r="C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DZ377"/>
    </row>
    <row r="378" spans="2:130">
      <c r="B378"/>
      <c r="C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DZ378"/>
    </row>
    <row r="379" spans="2:130">
      <c r="B379"/>
      <c r="C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DZ379"/>
    </row>
    <row r="380" spans="2:130">
      <c r="B380"/>
      <c r="C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DZ380"/>
    </row>
    <row r="381" spans="2:130">
      <c r="B381"/>
      <c r="C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DZ381"/>
    </row>
    <row r="382" spans="2:130">
      <c r="B382"/>
      <c r="C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DZ382"/>
    </row>
    <row r="383" spans="2:130">
      <c r="B383"/>
      <c r="C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DZ383"/>
    </row>
    <row r="384" spans="2:130">
      <c r="B384"/>
      <c r="C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DZ384"/>
    </row>
    <row r="385" spans="2:130">
      <c r="B385"/>
      <c r="C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DZ385"/>
    </row>
    <row r="386" spans="2:130">
      <c r="B386"/>
      <c r="C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DZ386"/>
    </row>
    <row r="387" spans="2:130">
      <c r="B387"/>
      <c r="C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DZ387"/>
    </row>
    <row r="388" spans="2:130">
      <c r="B388"/>
      <c r="C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DZ388"/>
    </row>
    <row r="389" spans="2:130">
      <c r="B389"/>
      <c r="C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DZ389"/>
    </row>
    <row r="390" spans="2:130">
      <c r="B390"/>
      <c r="C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DZ390"/>
    </row>
    <row r="391" spans="2:130">
      <c r="B391"/>
      <c r="C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DZ391"/>
    </row>
    <row r="392" spans="2:130">
      <c r="B392"/>
      <c r="C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DZ392"/>
    </row>
    <row r="393" spans="2:130">
      <c r="B393"/>
      <c r="C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DZ393"/>
    </row>
    <row r="394" spans="2:130">
      <c r="B394"/>
      <c r="C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DZ394"/>
    </row>
    <row r="395" spans="2:130">
      <c r="B395"/>
      <c r="C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DZ395"/>
    </row>
    <row r="396" spans="2:130">
      <c r="B396"/>
      <c r="C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DZ396"/>
    </row>
    <row r="397" spans="2:130">
      <c r="B397"/>
      <c r="C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DZ397"/>
    </row>
    <row r="398" spans="2:130">
      <c r="B398"/>
      <c r="C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DZ398"/>
    </row>
    <row r="399" spans="2:130">
      <c r="B399"/>
      <c r="C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DZ399"/>
    </row>
    <row r="400" spans="2:130">
      <c r="B400"/>
      <c r="C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DZ400"/>
    </row>
    <row r="401" spans="2:130">
      <c r="B401"/>
      <c r="C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DZ401"/>
    </row>
    <row r="402" spans="2:130">
      <c r="B402"/>
      <c r="C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DZ402"/>
    </row>
    <row r="403" spans="2:130">
      <c r="B403"/>
      <c r="C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DZ403"/>
    </row>
    <row r="404" spans="2:130">
      <c r="B404"/>
      <c r="C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DZ404"/>
    </row>
    <row r="405" spans="2:130">
      <c r="B405"/>
      <c r="C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DZ405"/>
    </row>
    <row r="406" spans="2:130">
      <c r="B406"/>
      <c r="C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DZ406"/>
    </row>
    <row r="407" spans="2:130">
      <c r="B407"/>
      <c r="C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DZ407"/>
    </row>
    <row r="408" spans="2:130">
      <c r="B408"/>
      <c r="C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DZ408"/>
    </row>
    <row r="409" spans="2:130">
      <c r="B409"/>
      <c r="C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DZ409"/>
    </row>
    <row r="410" spans="2:130">
      <c r="B410"/>
      <c r="C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DZ410"/>
    </row>
    <row r="411" spans="2:130">
      <c r="B411"/>
      <c r="C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DZ411"/>
    </row>
    <row r="412" spans="2:130">
      <c r="B412"/>
      <c r="C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DZ412"/>
    </row>
    <row r="413" spans="2:130">
      <c r="B413"/>
      <c r="C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DZ413"/>
    </row>
    <row r="414" spans="2:130">
      <c r="B414"/>
      <c r="C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DZ414"/>
    </row>
    <row r="415" spans="2:130">
      <c r="B415"/>
      <c r="C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DZ415"/>
    </row>
    <row r="416" spans="2:130">
      <c r="B416"/>
      <c r="C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DZ416"/>
    </row>
    <row r="417" spans="2:130">
      <c r="B417"/>
      <c r="C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DZ417"/>
    </row>
    <row r="418" spans="2:130">
      <c r="B418"/>
      <c r="C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DZ418"/>
    </row>
    <row r="419" spans="2:130">
      <c r="B419"/>
      <c r="C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DZ419"/>
    </row>
    <row r="420" spans="2:130">
      <c r="B420"/>
      <c r="C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DZ420"/>
    </row>
    <row r="421" spans="2:130">
      <c r="B421"/>
      <c r="C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DZ421"/>
    </row>
    <row r="422" spans="2:130">
      <c r="B422"/>
      <c r="C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DZ422"/>
    </row>
    <row r="423" spans="2:130">
      <c r="B423"/>
      <c r="C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DZ423"/>
    </row>
    <row r="424" spans="2:130">
      <c r="B424"/>
      <c r="C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DZ424"/>
    </row>
    <row r="425" spans="2:130">
      <c r="B425"/>
      <c r="C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DZ425"/>
    </row>
    <row r="426" spans="2:130">
      <c r="B426"/>
      <c r="C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DZ426"/>
    </row>
    <row r="427" spans="2:130">
      <c r="B427"/>
      <c r="C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DZ427"/>
    </row>
    <row r="428" spans="2:130">
      <c r="B428"/>
      <c r="C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DZ428"/>
    </row>
    <row r="429" spans="2:130">
      <c r="B429"/>
      <c r="C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DZ429"/>
    </row>
    <row r="430" spans="2:130">
      <c r="B430"/>
      <c r="C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DZ430"/>
    </row>
    <row r="431" spans="2:130">
      <c r="B431"/>
      <c r="C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DZ431"/>
    </row>
    <row r="432" spans="2:130">
      <c r="B432"/>
      <c r="C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DZ432"/>
    </row>
    <row r="433" spans="2:130">
      <c r="B433"/>
      <c r="C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DZ433"/>
    </row>
    <row r="434" spans="2:130">
      <c r="B434"/>
      <c r="C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DZ434"/>
    </row>
    <row r="435" spans="2:130">
      <c r="B435"/>
      <c r="C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DZ435"/>
    </row>
    <row r="436" spans="2:130">
      <c r="B436"/>
      <c r="C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DZ436"/>
    </row>
    <row r="437" spans="2:130">
      <c r="B437"/>
      <c r="C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DZ437"/>
    </row>
    <row r="438" spans="2:130">
      <c r="B438"/>
      <c r="C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DZ438"/>
    </row>
    <row r="439" spans="2:130">
      <c r="B439"/>
      <c r="C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DZ439"/>
    </row>
    <row r="440" spans="2:130">
      <c r="B440"/>
      <c r="C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DZ440"/>
    </row>
    <row r="441" spans="2:130">
      <c r="B441"/>
      <c r="C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DZ441"/>
    </row>
    <row r="442" spans="2:130">
      <c r="B442"/>
      <c r="C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DZ442"/>
    </row>
    <row r="443" spans="2:130">
      <c r="B443"/>
      <c r="C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DZ443"/>
    </row>
    <row r="444" spans="2:130">
      <c r="B444"/>
      <c r="C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DZ444"/>
    </row>
    <row r="445" spans="2:130">
      <c r="B445"/>
      <c r="C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DZ445"/>
    </row>
    <row r="446" spans="2:130">
      <c r="B446"/>
      <c r="C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DZ446"/>
    </row>
    <row r="447" spans="2:130">
      <c r="B447"/>
      <c r="C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DZ447"/>
    </row>
    <row r="448" spans="2:130">
      <c r="B448"/>
      <c r="C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DZ448"/>
    </row>
    <row r="449" spans="2:130">
      <c r="B449"/>
      <c r="C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DZ449"/>
    </row>
    <row r="450" spans="2:130">
      <c r="B450"/>
      <c r="C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DZ450"/>
    </row>
    <row r="451" spans="2:130">
      <c r="B451"/>
      <c r="C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DZ451"/>
    </row>
    <row r="452" spans="2:130">
      <c r="B452"/>
      <c r="C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DZ452"/>
    </row>
    <row r="453" spans="2:130">
      <c r="B453"/>
      <c r="C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DZ453"/>
    </row>
    <row r="454" spans="2:130">
      <c r="B454"/>
      <c r="C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DZ454"/>
    </row>
    <row r="455" spans="2:130">
      <c r="B455"/>
      <c r="C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DZ455"/>
    </row>
    <row r="456" spans="2:130">
      <c r="B456"/>
      <c r="C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DZ456"/>
    </row>
    <row r="457" spans="2:130">
      <c r="B457"/>
      <c r="C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DZ457"/>
    </row>
    <row r="458" spans="2:130">
      <c r="B458"/>
      <c r="C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DZ458"/>
    </row>
    <row r="459" spans="2:130">
      <c r="B459"/>
      <c r="C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DZ459"/>
    </row>
    <row r="460" spans="2:130">
      <c r="B460"/>
      <c r="C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DZ460"/>
    </row>
    <row r="461" spans="2:130">
      <c r="B461"/>
      <c r="C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DZ461"/>
    </row>
    <row r="462" spans="2:130">
      <c r="B462"/>
      <c r="C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DZ462"/>
    </row>
    <row r="463" spans="2:130">
      <c r="B463"/>
      <c r="C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DZ463"/>
    </row>
    <row r="464" spans="2:130">
      <c r="B464"/>
      <c r="C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DZ464"/>
    </row>
    <row r="465" spans="2:130">
      <c r="B465"/>
      <c r="C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DZ465"/>
    </row>
    <row r="466" spans="2:130">
      <c r="B466"/>
      <c r="C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DZ466"/>
    </row>
    <row r="467" spans="2:130">
      <c r="B467"/>
      <c r="C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DZ467"/>
    </row>
    <row r="468" spans="2:130">
      <c r="B468"/>
      <c r="C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DZ468"/>
    </row>
    <row r="469" spans="2:130">
      <c r="B469"/>
      <c r="C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DZ469"/>
    </row>
    <row r="470" spans="2:130">
      <c r="B470"/>
      <c r="C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DZ470"/>
    </row>
    <row r="471" spans="2:130">
      <c r="B471"/>
      <c r="C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DZ471"/>
    </row>
    <row r="472" spans="2:130">
      <c r="B472"/>
      <c r="C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DZ472"/>
    </row>
    <row r="473" spans="2:130">
      <c r="B473"/>
      <c r="C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DZ473"/>
    </row>
    <row r="474" spans="2:130">
      <c r="B474"/>
      <c r="C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DZ474"/>
    </row>
    <row r="475" spans="2:130">
      <c r="B475"/>
      <c r="C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DZ475"/>
    </row>
    <row r="476" spans="2:130">
      <c r="B476"/>
      <c r="C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DZ476"/>
    </row>
    <row r="477" spans="2:130">
      <c r="B477"/>
      <c r="C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DZ477"/>
    </row>
    <row r="478" spans="2:130">
      <c r="B478"/>
      <c r="C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DZ478"/>
    </row>
    <row r="479" spans="2:130">
      <c r="B479"/>
      <c r="C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DZ479"/>
    </row>
    <row r="480" spans="2:130">
      <c r="B480"/>
      <c r="C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DZ480"/>
    </row>
    <row r="481" spans="2:130">
      <c r="B481"/>
      <c r="C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DZ481"/>
    </row>
    <row r="482" spans="2:130">
      <c r="B482"/>
      <c r="C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DZ482"/>
    </row>
    <row r="483" spans="2:130">
      <c r="B483"/>
      <c r="C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DZ483"/>
    </row>
    <row r="484" spans="2:130">
      <c r="B484"/>
      <c r="C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DZ484"/>
    </row>
    <row r="485" spans="2:130">
      <c r="B485"/>
      <c r="C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DZ485"/>
    </row>
    <row r="486" spans="2:130">
      <c r="B486"/>
      <c r="C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DZ486"/>
    </row>
    <row r="487" spans="2:130">
      <c r="B487"/>
      <c r="C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DZ487"/>
    </row>
    <row r="488" spans="2:130">
      <c r="B488"/>
      <c r="C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DZ488"/>
    </row>
    <row r="489" spans="2:130">
      <c r="B489"/>
      <c r="C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DZ489"/>
    </row>
    <row r="490" spans="2:130">
      <c r="B490"/>
      <c r="C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DZ490"/>
    </row>
    <row r="491" spans="2:130">
      <c r="B491"/>
      <c r="C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DZ491"/>
    </row>
    <row r="492" spans="2:130">
      <c r="B492"/>
      <c r="C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DZ492"/>
    </row>
    <row r="493" spans="2:130">
      <c r="B493"/>
      <c r="C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DZ493"/>
    </row>
    <row r="494" spans="2:130">
      <c r="B494"/>
      <c r="C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DZ494"/>
    </row>
    <row r="495" spans="2:130">
      <c r="B495"/>
      <c r="C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DZ495"/>
    </row>
    <row r="496" spans="2:130">
      <c r="B496"/>
      <c r="C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DZ496"/>
    </row>
    <row r="497" spans="2:130">
      <c r="B497"/>
      <c r="C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DZ497"/>
    </row>
    <row r="498" spans="2:130">
      <c r="B498"/>
      <c r="C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DZ498"/>
    </row>
    <row r="499" spans="2:130">
      <c r="B499"/>
      <c r="C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DZ499"/>
    </row>
    <row r="500" spans="2:130">
      <c r="B500"/>
      <c r="C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DZ500"/>
    </row>
    <row r="501" spans="2:130">
      <c r="B501"/>
      <c r="C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DZ501"/>
    </row>
    <row r="502" spans="2:130">
      <c r="B502"/>
      <c r="C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DZ502"/>
    </row>
    <row r="503" spans="2:130">
      <c r="B503"/>
      <c r="C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DZ503"/>
    </row>
    <row r="504" spans="2:130">
      <c r="B504"/>
      <c r="C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DZ504"/>
    </row>
    <row r="505" spans="2:130">
      <c r="B505"/>
      <c r="C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DZ505"/>
    </row>
    <row r="506" spans="2:130">
      <c r="B506"/>
      <c r="C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DZ506"/>
    </row>
    <row r="507" spans="2:130">
      <c r="B507"/>
      <c r="C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DZ507"/>
    </row>
    <row r="508" spans="2:130">
      <c r="B508"/>
      <c r="C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DZ508"/>
    </row>
    <row r="509" spans="2:130">
      <c r="B509"/>
      <c r="C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DZ509"/>
    </row>
    <row r="510" spans="2:130">
      <c r="B510"/>
      <c r="C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DZ510"/>
    </row>
    <row r="511" spans="2:130">
      <c r="B511"/>
      <c r="C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DZ511"/>
    </row>
    <row r="512" spans="2:130">
      <c r="B512"/>
      <c r="C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DZ512"/>
    </row>
    <row r="513" spans="2:130">
      <c r="B513"/>
      <c r="C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DZ513"/>
    </row>
    <row r="514" spans="2:130">
      <c r="B514"/>
      <c r="C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DZ514"/>
    </row>
    <row r="515" spans="2:130">
      <c r="B515"/>
      <c r="C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DZ515"/>
    </row>
    <row r="516" spans="2:130">
      <c r="B516"/>
      <c r="C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DZ516"/>
    </row>
    <row r="517" spans="2:130">
      <c r="B517"/>
      <c r="C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DZ517"/>
    </row>
    <row r="518" spans="2:130">
      <c r="B518"/>
      <c r="C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DZ518"/>
    </row>
    <row r="519" spans="2:130">
      <c r="B519"/>
      <c r="C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DZ519"/>
    </row>
    <row r="520" spans="2:130">
      <c r="B520"/>
      <c r="C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DZ520"/>
    </row>
    <row r="521" spans="2:130">
      <c r="B521"/>
      <c r="C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DZ521"/>
    </row>
    <row r="522" spans="2:130">
      <c r="B522"/>
      <c r="C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DZ522"/>
    </row>
    <row r="523" spans="2:130">
      <c r="B523"/>
      <c r="C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DZ523"/>
    </row>
    <row r="524" spans="2:130">
      <c r="B524"/>
      <c r="C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DZ524"/>
    </row>
    <row r="525" spans="2:130">
      <c r="B525"/>
      <c r="C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DZ525"/>
    </row>
    <row r="526" spans="2:130">
      <c r="B526"/>
      <c r="C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DZ526"/>
    </row>
    <row r="527" spans="2:130">
      <c r="B527"/>
      <c r="C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DZ527"/>
    </row>
    <row r="528" spans="2:130">
      <c r="B528"/>
      <c r="C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DZ528"/>
    </row>
    <row r="529" spans="2:130">
      <c r="B529"/>
      <c r="C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DZ529"/>
    </row>
    <row r="530" spans="2:130">
      <c r="B530"/>
      <c r="C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DZ530"/>
    </row>
    <row r="531" spans="2:130">
      <c r="B531"/>
      <c r="C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DZ531"/>
    </row>
    <row r="532" spans="2:130">
      <c r="B532"/>
      <c r="C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DZ532"/>
    </row>
    <row r="533" spans="2:130">
      <c r="B533"/>
      <c r="C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DZ533"/>
    </row>
    <row r="534" spans="2:130">
      <c r="B534"/>
      <c r="C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DZ534"/>
    </row>
    <row r="535" spans="2:130">
      <c r="B535"/>
      <c r="C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DZ535"/>
    </row>
    <row r="536" spans="2:130">
      <c r="B536"/>
      <c r="C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DZ536"/>
    </row>
    <row r="537" spans="2:130">
      <c r="B537"/>
      <c r="C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DZ537"/>
    </row>
    <row r="538" spans="2:130">
      <c r="B538"/>
      <c r="C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DZ538"/>
    </row>
    <row r="539" spans="2:130">
      <c r="B539"/>
      <c r="C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DZ539"/>
    </row>
    <row r="540" spans="2:130">
      <c r="B540"/>
      <c r="C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DZ540"/>
    </row>
    <row r="541" spans="2:130">
      <c r="B541"/>
      <c r="C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DZ541"/>
    </row>
    <row r="542" spans="2:130">
      <c r="B542"/>
      <c r="C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DZ542"/>
    </row>
    <row r="543" spans="2:130">
      <c r="B543"/>
      <c r="C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DZ543"/>
    </row>
    <row r="544" spans="2:130">
      <c r="B544"/>
      <c r="C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DZ544"/>
    </row>
    <row r="545" spans="2:130">
      <c r="B545"/>
      <c r="C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DZ545"/>
    </row>
    <row r="546" spans="2:130">
      <c r="B546"/>
      <c r="C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DZ546"/>
    </row>
    <row r="547" spans="2:130">
      <c r="B547"/>
      <c r="C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DZ547"/>
    </row>
    <row r="548" spans="2:130">
      <c r="B548"/>
      <c r="C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DZ548"/>
    </row>
    <row r="549" spans="2:130">
      <c r="B549"/>
      <c r="C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DZ549"/>
    </row>
    <row r="550" spans="2:130">
      <c r="B550"/>
      <c r="C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DZ550"/>
    </row>
    <row r="551" spans="2:130">
      <c r="B551"/>
      <c r="C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DZ551"/>
    </row>
    <row r="552" spans="2:130">
      <c r="B552"/>
      <c r="C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DZ552"/>
    </row>
    <row r="553" spans="2:130">
      <c r="B553"/>
      <c r="C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DZ553"/>
    </row>
    <row r="554" spans="2:130">
      <c r="B554"/>
      <c r="C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DZ554"/>
    </row>
    <row r="555" spans="2:130">
      <c r="B555"/>
      <c r="C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DZ555"/>
    </row>
    <row r="556" spans="2:130">
      <c r="B556"/>
      <c r="C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DZ556"/>
    </row>
    <row r="557" spans="2:130">
      <c r="B557"/>
      <c r="C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DZ557"/>
    </row>
    <row r="558" spans="2:130">
      <c r="B558"/>
      <c r="C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DZ558"/>
    </row>
    <row r="559" spans="2:130">
      <c r="B559"/>
      <c r="C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DZ559"/>
    </row>
    <row r="560" spans="2:130">
      <c r="B560"/>
      <c r="C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DZ560"/>
    </row>
    <row r="561" spans="2:130">
      <c r="B561"/>
      <c r="C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DZ561"/>
    </row>
    <row r="562" spans="2:130">
      <c r="B562"/>
      <c r="C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DZ562"/>
    </row>
    <row r="563" spans="2:130">
      <c r="B563"/>
      <c r="C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DZ563"/>
    </row>
    <row r="564" spans="2:130">
      <c r="B564"/>
      <c r="C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DZ564"/>
    </row>
    <row r="565" spans="2:130">
      <c r="B565"/>
      <c r="C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DZ565"/>
    </row>
    <row r="566" spans="2:130">
      <c r="B566"/>
      <c r="C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DZ566"/>
    </row>
    <row r="567" spans="2:130">
      <c r="B567"/>
      <c r="C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DZ567"/>
    </row>
    <row r="568" spans="2:130">
      <c r="B568"/>
      <c r="C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DZ568"/>
    </row>
    <row r="569" spans="2:130">
      <c r="B569"/>
      <c r="C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DZ569"/>
    </row>
    <row r="570" spans="2:130">
      <c r="B570"/>
      <c r="C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DZ570"/>
    </row>
    <row r="571" spans="2:130">
      <c r="B571"/>
      <c r="C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DZ571"/>
    </row>
    <row r="572" spans="2:130">
      <c r="B572"/>
      <c r="C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DZ572"/>
    </row>
    <row r="573" spans="2:130">
      <c r="B573"/>
      <c r="C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DZ573"/>
    </row>
    <row r="574" spans="2:130">
      <c r="B574"/>
      <c r="C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DZ574"/>
    </row>
    <row r="575" spans="2:130">
      <c r="B575"/>
      <c r="C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DZ575"/>
    </row>
    <row r="576" spans="2:130">
      <c r="B576"/>
      <c r="C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DZ576"/>
    </row>
    <row r="577" spans="2:130">
      <c r="B577"/>
      <c r="C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DZ577"/>
    </row>
    <row r="578" spans="2:130">
      <c r="B578"/>
      <c r="C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DZ578"/>
    </row>
    <row r="579" spans="2:130">
      <c r="B579"/>
      <c r="C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DZ579"/>
    </row>
    <row r="580" spans="2:130">
      <c r="B580"/>
      <c r="C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DZ580"/>
    </row>
    <row r="581" spans="2:130">
      <c r="B581"/>
      <c r="C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DZ581"/>
    </row>
    <row r="582" spans="2:130">
      <c r="B582"/>
      <c r="C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DZ582"/>
    </row>
    <row r="583" spans="2:130">
      <c r="B583"/>
      <c r="C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DZ583"/>
    </row>
    <row r="584" spans="2:130">
      <c r="B584"/>
      <c r="C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DZ584"/>
    </row>
    <row r="585" spans="2:130">
      <c r="B585"/>
      <c r="C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DZ585"/>
    </row>
    <row r="586" spans="2:130">
      <c r="B586"/>
      <c r="C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DZ586"/>
    </row>
    <row r="587" spans="2:130">
      <c r="B587"/>
      <c r="C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DZ587"/>
    </row>
    <row r="588" spans="2:130">
      <c r="B588"/>
      <c r="C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DZ588"/>
    </row>
    <row r="589" spans="2:130">
      <c r="B589"/>
      <c r="C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DZ589"/>
    </row>
    <row r="590" spans="2:130">
      <c r="B590"/>
      <c r="C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DZ590"/>
    </row>
    <row r="591" spans="2:130">
      <c r="B591"/>
      <c r="C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DZ591"/>
    </row>
    <row r="592" spans="2:130">
      <c r="B592"/>
      <c r="C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DZ592"/>
    </row>
    <row r="593" spans="2:130">
      <c r="B593"/>
      <c r="C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DZ593"/>
    </row>
    <row r="594" spans="2:130">
      <c r="B594"/>
      <c r="C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DZ594"/>
    </row>
    <row r="595" spans="2:130">
      <c r="B595"/>
      <c r="C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DZ595"/>
    </row>
    <row r="596" spans="2:130">
      <c r="B596"/>
      <c r="C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DZ596"/>
    </row>
    <row r="597" spans="2:130">
      <c r="B597"/>
      <c r="C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DZ597"/>
    </row>
    <row r="598" spans="2:130">
      <c r="B598"/>
      <c r="C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DZ598"/>
    </row>
    <row r="599" spans="2:130">
      <c r="B599"/>
      <c r="C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DZ599"/>
    </row>
    <row r="600" spans="2:130">
      <c r="B600"/>
      <c r="C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DZ600"/>
    </row>
    <row r="601" spans="2:130">
      <c r="B601"/>
      <c r="C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DZ601"/>
    </row>
    <row r="602" spans="2:130">
      <c r="B602"/>
      <c r="C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DZ602"/>
    </row>
    <row r="603" spans="2:130">
      <c r="B603"/>
      <c r="C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DZ603"/>
    </row>
    <row r="604" spans="2:130">
      <c r="B604"/>
      <c r="C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DZ604"/>
    </row>
    <row r="605" spans="2:130">
      <c r="B605"/>
      <c r="C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DZ605"/>
    </row>
    <row r="606" spans="2:130">
      <c r="B606"/>
      <c r="C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DZ606"/>
    </row>
    <row r="607" spans="2:130">
      <c r="B607"/>
      <c r="C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DZ607"/>
    </row>
    <row r="608" spans="2:130">
      <c r="B608"/>
      <c r="C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DZ608"/>
    </row>
    <row r="609" spans="2:130">
      <c r="B609"/>
      <c r="C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DZ609"/>
    </row>
    <row r="610" spans="2:130">
      <c r="B610"/>
      <c r="C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DZ610"/>
    </row>
    <row r="611" spans="2:130">
      <c r="B611"/>
      <c r="C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DZ611"/>
    </row>
    <row r="612" spans="2:130">
      <c r="B612"/>
      <c r="C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DZ612"/>
    </row>
    <row r="613" spans="2:130">
      <c r="B613"/>
      <c r="C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DZ613"/>
    </row>
    <row r="614" spans="2:130">
      <c r="B614"/>
      <c r="C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DZ614"/>
    </row>
    <row r="615" spans="2:130">
      <c r="B615"/>
      <c r="C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DZ615"/>
    </row>
    <row r="616" spans="2:130">
      <c r="B616"/>
      <c r="C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DZ616"/>
    </row>
    <row r="617" spans="2:130">
      <c r="B617"/>
      <c r="C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DZ617"/>
    </row>
    <row r="618" spans="2:130">
      <c r="B618"/>
      <c r="C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DZ618"/>
    </row>
    <row r="619" spans="2:130">
      <c r="B619"/>
      <c r="C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DZ619"/>
    </row>
    <row r="620" spans="2:130">
      <c r="B620"/>
      <c r="C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DZ620"/>
    </row>
    <row r="621" spans="2:130">
      <c r="B621"/>
      <c r="C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DZ621"/>
    </row>
    <row r="622" spans="2:130">
      <c r="B622"/>
      <c r="C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DZ622"/>
    </row>
    <row r="623" spans="2:130">
      <c r="B623"/>
      <c r="C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DZ623"/>
    </row>
    <row r="624" spans="2:130">
      <c r="B624"/>
      <c r="C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DZ624"/>
    </row>
    <row r="625" spans="2:130">
      <c r="B625"/>
      <c r="C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DZ625"/>
    </row>
    <row r="626" spans="2:130">
      <c r="B626"/>
      <c r="C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DZ626"/>
    </row>
    <row r="627" spans="2:130">
      <c r="B627"/>
      <c r="C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DZ627"/>
    </row>
    <row r="628" spans="2:130">
      <c r="B628"/>
      <c r="C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DZ628"/>
    </row>
    <row r="629" spans="2:130">
      <c r="B629"/>
      <c r="C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DZ629"/>
    </row>
    <row r="630" spans="2:130">
      <c r="B630"/>
      <c r="C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DZ630"/>
    </row>
    <row r="631" spans="2:130">
      <c r="B631"/>
      <c r="C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DZ631"/>
    </row>
    <row r="632" spans="2:130">
      <c r="B632"/>
      <c r="C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DZ632"/>
    </row>
    <row r="633" spans="2:130">
      <c r="B633"/>
      <c r="C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DZ633"/>
    </row>
    <row r="634" spans="2:130">
      <c r="B634"/>
      <c r="C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DZ634"/>
    </row>
    <row r="635" spans="2:130">
      <c r="B635"/>
      <c r="C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DZ635"/>
    </row>
    <row r="636" spans="2:130">
      <c r="B636"/>
      <c r="C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DZ636"/>
    </row>
    <row r="637" spans="2:130">
      <c r="B637"/>
      <c r="C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DZ637"/>
    </row>
    <row r="638" spans="2:130">
      <c r="B638"/>
      <c r="C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DZ638"/>
    </row>
    <row r="639" spans="2:130">
      <c r="B639"/>
      <c r="C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DZ639"/>
    </row>
    <row r="640" spans="2:130">
      <c r="B640"/>
      <c r="C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DZ640"/>
    </row>
    <row r="641" spans="2:130">
      <c r="B641"/>
      <c r="C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DZ641"/>
    </row>
    <row r="642" spans="2:130">
      <c r="B642"/>
      <c r="C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DZ642"/>
    </row>
    <row r="643" spans="2:130">
      <c r="B643"/>
      <c r="C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DZ643"/>
    </row>
    <row r="644" spans="2:130">
      <c r="B644"/>
      <c r="C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DZ644"/>
    </row>
    <row r="645" spans="2:130">
      <c r="B645"/>
      <c r="C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DZ645"/>
    </row>
    <row r="646" spans="2:130">
      <c r="B646"/>
      <c r="C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DZ646"/>
    </row>
    <row r="647" spans="2:130">
      <c r="B647"/>
      <c r="C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DZ647"/>
    </row>
    <row r="648" spans="2:130">
      <c r="B648"/>
      <c r="C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DZ648"/>
    </row>
    <row r="649" spans="2:130">
      <c r="B649"/>
      <c r="C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DZ649"/>
    </row>
    <row r="650" spans="2:130">
      <c r="B650"/>
      <c r="C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DZ650"/>
    </row>
    <row r="651" spans="2:130">
      <c r="B651"/>
      <c r="C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DZ651"/>
    </row>
    <row r="652" spans="2:130">
      <c r="B652"/>
      <c r="C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DZ652"/>
    </row>
    <row r="653" spans="2:130">
      <c r="B653"/>
      <c r="C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DZ653"/>
    </row>
    <row r="654" spans="2:130">
      <c r="B654"/>
      <c r="C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DZ654"/>
    </row>
    <row r="655" spans="2:130">
      <c r="B655"/>
      <c r="C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DZ655"/>
    </row>
    <row r="656" spans="2:130">
      <c r="B656"/>
      <c r="C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DZ656"/>
    </row>
    <row r="657" spans="2:130">
      <c r="B657"/>
      <c r="C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DZ657"/>
    </row>
    <row r="658" spans="2:130">
      <c r="B658"/>
      <c r="C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DZ658"/>
    </row>
    <row r="659" spans="2:130">
      <c r="B659"/>
      <c r="C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DZ659"/>
    </row>
    <row r="660" spans="2:130">
      <c r="B660"/>
      <c r="C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DZ660"/>
    </row>
    <row r="661" spans="2:130">
      <c r="B661"/>
      <c r="C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DZ661"/>
    </row>
    <row r="662" spans="2:130">
      <c r="B662"/>
      <c r="C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DZ662"/>
    </row>
    <row r="663" spans="2:130">
      <c r="B663"/>
      <c r="C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DZ663"/>
    </row>
    <row r="664" spans="2:130">
      <c r="B664"/>
      <c r="C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DZ664"/>
    </row>
    <row r="665" spans="2:130">
      <c r="B665"/>
      <c r="C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DZ665"/>
    </row>
    <row r="666" spans="2:130">
      <c r="B666"/>
      <c r="C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DZ666"/>
    </row>
    <row r="667" spans="2:130">
      <c r="B667"/>
      <c r="C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DZ667"/>
    </row>
    <row r="668" spans="2:130">
      <c r="B668"/>
      <c r="C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DZ668"/>
    </row>
    <row r="669" spans="2:130">
      <c r="B669"/>
      <c r="C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DZ669"/>
    </row>
    <row r="670" spans="2:130">
      <c r="B670"/>
      <c r="C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DZ670"/>
    </row>
    <row r="671" spans="2:130">
      <c r="B671"/>
      <c r="C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DZ671"/>
    </row>
    <row r="672" spans="2:130">
      <c r="B672"/>
      <c r="C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DZ672"/>
    </row>
    <row r="673" spans="2:130">
      <c r="B673"/>
      <c r="C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DZ673"/>
    </row>
    <row r="674" spans="2:130">
      <c r="B674"/>
      <c r="C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DZ674"/>
    </row>
    <row r="675" spans="2:130">
      <c r="B675"/>
      <c r="C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DZ675"/>
    </row>
    <row r="676" spans="2:130">
      <c r="B676"/>
      <c r="C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DZ676"/>
    </row>
    <row r="677" spans="2:130">
      <c r="B677"/>
      <c r="C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DZ677"/>
    </row>
    <row r="678" spans="2:130">
      <c r="B678"/>
      <c r="C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DZ678"/>
    </row>
    <row r="679" spans="2:130">
      <c r="B679"/>
      <c r="C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DZ679"/>
    </row>
    <row r="680" spans="2:130">
      <c r="B680"/>
      <c r="C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DZ680"/>
    </row>
    <row r="681" spans="2:130">
      <c r="B681"/>
      <c r="C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DZ681"/>
    </row>
    <row r="682" spans="2:130">
      <c r="B682"/>
      <c r="C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DZ682"/>
    </row>
    <row r="683" spans="2:130">
      <c r="B683"/>
      <c r="C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DZ683"/>
    </row>
    <row r="684" spans="2:130">
      <c r="B684"/>
      <c r="C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DZ684"/>
    </row>
    <row r="685" spans="2:130">
      <c r="B685"/>
      <c r="C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DZ685"/>
    </row>
    <row r="686" spans="2:130">
      <c r="B686"/>
      <c r="C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DZ686"/>
    </row>
    <row r="687" spans="2:130">
      <c r="B687"/>
      <c r="C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DZ687"/>
    </row>
    <row r="688" spans="2:130">
      <c r="B688"/>
      <c r="C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DZ688"/>
    </row>
    <row r="689" spans="2:130">
      <c r="B689"/>
      <c r="C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DZ689"/>
    </row>
    <row r="690" spans="2:130">
      <c r="B690"/>
      <c r="C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DZ690"/>
    </row>
    <row r="691" spans="2:130">
      <c r="B691"/>
      <c r="C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DZ691"/>
    </row>
    <row r="692" spans="2:130">
      <c r="B692"/>
      <c r="C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DZ692"/>
    </row>
    <row r="693" spans="2:130">
      <c r="B693"/>
      <c r="C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DZ693"/>
    </row>
    <row r="694" spans="2:130">
      <c r="B694"/>
      <c r="C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DZ694"/>
    </row>
    <row r="695" spans="2:130">
      <c r="B695"/>
      <c r="C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DZ695"/>
    </row>
    <row r="696" spans="2:130">
      <c r="B696"/>
      <c r="C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DZ696"/>
    </row>
    <row r="697" spans="2:130">
      <c r="B697"/>
      <c r="C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DZ697"/>
    </row>
    <row r="698" spans="2:130">
      <c r="B698"/>
      <c r="C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DZ698"/>
    </row>
    <row r="699" spans="2:130">
      <c r="B699"/>
      <c r="C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DZ699"/>
    </row>
    <row r="700" spans="2:130">
      <c r="B700"/>
      <c r="C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DZ700"/>
    </row>
    <row r="701" spans="2:130">
      <c r="B701"/>
      <c r="C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DZ701"/>
    </row>
    <row r="702" spans="2:130">
      <c r="B702"/>
      <c r="C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DZ702"/>
    </row>
    <row r="703" spans="2:130">
      <c r="B703"/>
      <c r="C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DZ703"/>
    </row>
    <row r="704" spans="2:130">
      <c r="B704"/>
      <c r="C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DZ704"/>
    </row>
    <row r="705" spans="2:130">
      <c r="B705"/>
      <c r="C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DZ705"/>
    </row>
    <row r="706" spans="2:130">
      <c r="B706"/>
      <c r="C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DZ706"/>
    </row>
    <row r="707" spans="2:130">
      <c r="B707"/>
      <c r="C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DZ707"/>
    </row>
    <row r="708" spans="2:130">
      <c r="B708"/>
      <c r="C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DZ708"/>
    </row>
    <row r="709" spans="2:130">
      <c r="B709"/>
      <c r="C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DZ709"/>
    </row>
    <row r="710" spans="2:130">
      <c r="B710"/>
      <c r="C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DZ710"/>
    </row>
    <row r="711" spans="2:130">
      <c r="B711"/>
      <c r="C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DZ711"/>
    </row>
    <row r="712" spans="2:130">
      <c r="B712"/>
      <c r="C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DZ712"/>
    </row>
    <row r="713" spans="2:130">
      <c r="B713"/>
      <c r="C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DZ713"/>
    </row>
    <row r="714" spans="2:130">
      <c r="B714"/>
      <c r="C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DZ714"/>
    </row>
    <row r="715" spans="2:130">
      <c r="B715"/>
      <c r="C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DZ715"/>
    </row>
    <row r="716" spans="2:130">
      <c r="B716"/>
      <c r="C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DZ716"/>
    </row>
    <row r="717" spans="2:130">
      <c r="B717"/>
      <c r="C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DZ717"/>
    </row>
    <row r="718" spans="2:130">
      <c r="B718"/>
      <c r="C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DZ718"/>
    </row>
    <row r="719" spans="2:130">
      <c r="B719"/>
      <c r="C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DZ719"/>
    </row>
    <row r="720" spans="2:130">
      <c r="B720"/>
      <c r="C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DZ720"/>
    </row>
    <row r="721" spans="2:130">
      <c r="B721"/>
      <c r="C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DZ721"/>
    </row>
    <row r="722" spans="2:130">
      <c r="B722"/>
      <c r="C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DZ722"/>
    </row>
    <row r="723" spans="2:130">
      <c r="B723"/>
      <c r="C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DZ723"/>
    </row>
    <row r="724" spans="2:130">
      <c r="B724"/>
      <c r="C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DZ724"/>
    </row>
    <row r="725" spans="2:130">
      <c r="B725"/>
      <c r="C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DZ725"/>
    </row>
    <row r="726" spans="2:130">
      <c r="B726"/>
      <c r="C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DZ726"/>
    </row>
    <row r="727" spans="2:130">
      <c r="B727"/>
      <c r="C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DZ727"/>
    </row>
    <row r="728" spans="2:130">
      <c r="B728"/>
      <c r="C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DZ728"/>
    </row>
    <row r="729" spans="2:130">
      <c r="B729"/>
      <c r="C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DZ729"/>
    </row>
    <row r="730" spans="2:130">
      <c r="B730"/>
      <c r="C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DZ730"/>
    </row>
    <row r="731" spans="2:130">
      <c r="B731"/>
      <c r="C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DZ731"/>
    </row>
    <row r="732" spans="2:130">
      <c r="B732"/>
      <c r="C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DZ732"/>
    </row>
    <row r="733" spans="2:130">
      <c r="B733"/>
      <c r="C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DZ733"/>
    </row>
    <row r="734" spans="2:130">
      <c r="B734"/>
      <c r="C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DZ734"/>
    </row>
    <row r="735" spans="2:130">
      <c r="B735"/>
      <c r="C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DZ735"/>
    </row>
    <row r="736" spans="2:130">
      <c r="B736"/>
      <c r="C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DZ736"/>
    </row>
    <row r="737" spans="2:130">
      <c r="B737"/>
      <c r="C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DZ737"/>
    </row>
    <row r="738" spans="2:130">
      <c r="B738"/>
      <c r="C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DZ738"/>
    </row>
    <row r="739" spans="2:130">
      <c r="B739"/>
      <c r="C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DZ739"/>
    </row>
    <row r="740" spans="2:130">
      <c r="B740"/>
      <c r="C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DZ740"/>
    </row>
    <row r="741" spans="2:130">
      <c r="B741"/>
      <c r="C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DZ741"/>
    </row>
    <row r="742" spans="2:130">
      <c r="B742"/>
      <c r="C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DZ742"/>
    </row>
    <row r="743" spans="2:130">
      <c r="B743"/>
      <c r="C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DZ743"/>
    </row>
    <row r="744" spans="2:130">
      <c r="B744"/>
      <c r="C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DZ744"/>
    </row>
    <row r="745" spans="2:130">
      <c r="B745"/>
      <c r="C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DZ745"/>
    </row>
    <row r="746" spans="2:130">
      <c r="B746"/>
      <c r="C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DZ746"/>
    </row>
    <row r="747" spans="2:130">
      <c r="B747"/>
      <c r="C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DZ747"/>
    </row>
    <row r="748" spans="2:130">
      <c r="B748"/>
      <c r="C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DZ748"/>
    </row>
    <row r="749" spans="2:130">
      <c r="B749"/>
      <c r="C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DZ749"/>
    </row>
    <row r="750" spans="2:130">
      <c r="B750"/>
      <c r="C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DZ750"/>
    </row>
    <row r="751" spans="2:130">
      <c r="B751"/>
      <c r="C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DZ751"/>
    </row>
    <row r="752" spans="2:130">
      <c r="B752"/>
      <c r="C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DZ752"/>
    </row>
    <row r="753" spans="2:130">
      <c r="B753"/>
      <c r="C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DZ753"/>
    </row>
    <row r="754" spans="2:130">
      <c r="B754"/>
      <c r="C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DZ754"/>
    </row>
    <row r="755" spans="2:130">
      <c r="B755"/>
      <c r="C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DZ755"/>
    </row>
    <row r="756" spans="2:130">
      <c r="B756"/>
      <c r="C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DZ756"/>
    </row>
    <row r="757" spans="2:130">
      <c r="B757"/>
      <c r="C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DZ757"/>
    </row>
    <row r="758" spans="2:130">
      <c r="B758"/>
      <c r="C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DZ758"/>
    </row>
    <row r="759" spans="2:130">
      <c r="B759"/>
      <c r="C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DZ759"/>
    </row>
    <row r="760" spans="2:130">
      <c r="B760"/>
      <c r="C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DZ760"/>
    </row>
    <row r="761" spans="2:130">
      <c r="B761"/>
      <c r="C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DZ761"/>
    </row>
    <row r="762" spans="2:130">
      <c r="B762"/>
      <c r="C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DZ762"/>
    </row>
    <row r="763" spans="2:130">
      <c r="B763"/>
      <c r="C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DZ763"/>
    </row>
    <row r="764" spans="2:130">
      <c r="B764"/>
      <c r="C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DZ764"/>
    </row>
    <row r="765" spans="2:130">
      <c r="B765"/>
      <c r="C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DZ765"/>
    </row>
    <row r="766" spans="2:130">
      <c r="B766"/>
      <c r="C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DZ766"/>
    </row>
    <row r="767" spans="2:130">
      <c r="B767"/>
      <c r="C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DZ767"/>
    </row>
    <row r="768" spans="2:130">
      <c r="B768"/>
      <c r="C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DZ768"/>
    </row>
    <row r="769" spans="2:130">
      <c r="B769"/>
      <c r="C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DZ769"/>
    </row>
    <row r="770" spans="2:130">
      <c r="B770"/>
      <c r="C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DZ770"/>
    </row>
    <row r="771" spans="2:130">
      <c r="B771"/>
      <c r="C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DZ771"/>
    </row>
    <row r="772" spans="2:130">
      <c r="B772"/>
      <c r="C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DZ772"/>
    </row>
    <row r="773" spans="2:130">
      <c r="B773"/>
      <c r="C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DZ773"/>
    </row>
    <row r="774" spans="2:130">
      <c r="B774"/>
      <c r="C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DZ774"/>
    </row>
    <row r="775" spans="2:130">
      <c r="B775"/>
      <c r="C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DZ775"/>
    </row>
    <row r="776" spans="2:130">
      <c r="B776"/>
      <c r="C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DZ776"/>
    </row>
    <row r="777" spans="2:130">
      <c r="B777"/>
      <c r="C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DZ777"/>
    </row>
    <row r="778" spans="2:130">
      <c r="B778"/>
      <c r="C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DZ778"/>
    </row>
    <row r="779" spans="2:130">
      <c r="B779"/>
      <c r="C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DZ779"/>
    </row>
    <row r="780" spans="2:130">
      <c r="B780"/>
      <c r="C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DZ780"/>
    </row>
    <row r="781" spans="2:130">
      <c r="B781"/>
      <c r="C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DZ781"/>
    </row>
    <row r="782" spans="2:130">
      <c r="B782"/>
      <c r="C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DZ782"/>
    </row>
    <row r="783" spans="2:130">
      <c r="B783"/>
      <c r="C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DZ783"/>
    </row>
    <row r="784" spans="2:130">
      <c r="B784"/>
      <c r="C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DZ784"/>
    </row>
    <row r="785" spans="2:130">
      <c r="B785"/>
      <c r="C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DZ785"/>
    </row>
    <row r="786" spans="2:130">
      <c r="B786"/>
      <c r="C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DZ786"/>
    </row>
    <row r="787" spans="2:130">
      <c r="B787"/>
      <c r="C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DZ787"/>
    </row>
    <row r="788" spans="2:130">
      <c r="B788"/>
      <c r="C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DZ788"/>
    </row>
    <row r="789" spans="2:130">
      <c r="B789"/>
      <c r="C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DZ789"/>
    </row>
    <row r="790" spans="2:130">
      <c r="B790"/>
      <c r="C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DZ790"/>
    </row>
    <row r="791" spans="2:130">
      <c r="B791"/>
      <c r="C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DZ791"/>
    </row>
    <row r="792" spans="2:130">
      <c r="B792"/>
      <c r="C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DZ792"/>
    </row>
    <row r="793" spans="2:130">
      <c r="B793"/>
      <c r="C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DZ793"/>
    </row>
    <row r="794" spans="2:130">
      <c r="B794"/>
      <c r="C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DZ794"/>
    </row>
    <row r="795" spans="2:130">
      <c r="B795"/>
      <c r="C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DZ795"/>
    </row>
    <row r="796" spans="2:130">
      <c r="B796"/>
      <c r="C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DZ796"/>
    </row>
    <row r="797" spans="2:130">
      <c r="B797"/>
      <c r="C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DZ797"/>
    </row>
    <row r="798" spans="2:130">
      <c r="B798"/>
      <c r="C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DZ798"/>
    </row>
    <row r="799" spans="2:130">
      <c r="B799"/>
      <c r="C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DZ799"/>
    </row>
    <row r="800" spans="2:130">
      <c r="B800"/>
      <c r="C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DZ800"/>
    </row>
    <row r="801" spans="2:130">
      <c r="B801"/>
      <c r="C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DZ801"/>
    </row>
    <row r="802" spans="2:130">
      <c r="B802"/>
      <c r="C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DZ802"/>
    </row>
    <row r="803" spans="2:130">
      <c r="B803"/>
      <c r="C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DZ803"/>
    </row>
    <row r="804" spans="2:130">
      <c r="B804"/>
      <c r="C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DZ804"/>
    </row>
    <row r="805" spans="2:130">
      <c r="B805"/>
      <c r="C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DZ805"/>
    </row>
    <row r="806" spans="2:130">
      <c r="B806"/>
      <c r="C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DZ806"/>
    </row>
    <row r="807" spans="2:130">
      <c r="B807"/>
      <c r="C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DZ807"/>
    </row>
    <row r="808" spans="2:130">
      <c r="B808"/>
      <c r="C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DZ808"/>
    </row>
    <row r="809" spans="2:130">
      <c r="B809"/>
      <c r="C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DZ809"/>
    </row>
    <row r="810" spans="2:130">
      <c r="B810"/>
      <c r="C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DZ810"/>
    </row>
    <row r="811" spans="2:130">
      <c r="B811"/>
      <c r="C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DZ811"/>
    </row>
    <row r="812" spans="2:130">
      <c r="B812"/>
      <c r="C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DZ812"/>
    </row>
    <row r="813" spans="2:130">
      <c r="B813"/>
      <c r="C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DZ813"/>
    </row>
    <row r="814" spans="2:130">
      <c r="B814"/>
      <c r="C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DZ814"/>
    </row>
    <row r="815" spans="2:130">
      <c r="B815"/>
      <c r="C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DZ815"/>
    </row>
    <row r="816" spans="2:130">
      <c r="B816"/>
      <c r="C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DZ816"/>
    </row>
    <row r="817" spans="2:130">
      <c r="B817"/>
      <c r="C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DZ817"/>
    </row>
    <row r="818" spans="2:130">
      <c r="B818"/>
      <c r="C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DZ818"/>
    </row>
    <row r="819" spans="2:130">
      <c r="B819"/>
      <c r="C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DZ819"/>
    </row>
    <row r="820" spans="2:130">
      <c r="B820"/>
      <c r="C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DZ820"/>
    </row>
    <row r="821" spans="2:130">
      <c r="B821"/>
      <c r="C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DZ821"/>
    </row>
    <row r="822" spans="2:130">
      <c r="B822"/>
      <c r="C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DZ822"/>
    </row>
    <row r="823" spans="2:130">
      <c r="B823"/>
      <c r="C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DZ823"/>
    </row>
    <row r="824" spans="2:130">
      <c r="B824"/>
      <c r="C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DZ824"/>
    </row>
    <row r="825" spans="2:130">
      <c r="B825"/>
      <c r="C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DZ825"/>
    </row>
    <row r="826" spans="2:130">
      <c r="B826"/>
      <c r="C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DZ826"/>
    </row>
    <row r="827" spans="2:130">
      <c r="B827"/>
      <c r="C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DZ827"/>
    </row>
    <row r="828" spans="2:130">
      <c r="B828"/>
      <c r="C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DZ828"/>
    </row>
    <row r="829" spans="2:130">
      <c r="B829"/>
      <c r="C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DZ829"/>
    </row>
    <row r="830" spans="2:130">
      <c r="B830"/>
      <c r="C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DZ830"/>
    </row>
    <row r="831" spans="2:130">
      <c r="B831"/>
      <c r="C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DZ831"/>
    </row>
    <row r="832" spans="2:130">
      <c r="B832"/>
      <c r="C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DZ832"/>
    </row>
    <row r="833" spans="2:130">
      <c r="B833"/>
      <c r="C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DZ833"/>
    </row>
    <row r="834" spans="2:130">
      <c r="B834"/>
      <c r="C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DZ834"/>
    </row>
    <row r="835" spans="2:130">
      <c r="B835"/>
      <c r="C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DZ835"/>
    </row>
    <row r="836" spans="2:130">
      <c r="B836"/>
      <c r="C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DZ836"/>
    </row>
    <row r="837" spans="2:130">
      <c r="B837"/>
      <c r="C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DZ837"/>
    </row>
    <row r="838" spans="2:130">
      <c r="B838"/>
      <c r="C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DZ838"/>
    </row>
    <row r="839" spans="2:130">
      <c r="B839"/>
      <c r="C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DZ839"/>
    </row>
    <row r="840" spans="2:130">
      <c r="B840"/>
      <c r="C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DZ840"/>
    </row>
    <row r="841" spans="2:130">
      <c r="B841"/>
      <c r="C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DZ841"/>
    </row>
    <row r="842" spans="2:130">
      <c r="B842"/>
      <c r="C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DZ842"/>
    </row>
    <row r="843" spans="2:130">
      <c r="B843"/>
      <c r="C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DZ843"/>
    </row>
    <row r="844" spans="2:130">
      <c r="B844"/>
      <c r="C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DZ844"/>
    </row>
    <row r="845" spans="2:130">
      <c r="B845"/>
      <c r="C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DZ845"/>
    </row>
    <row r="846" spans="2:130">
      <c r="B846"/>
      <c r="C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DZ846"/>
    </row>
    <row r="847" spans="2:130">
      <c r="B847"/>
      <c r="C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DZ847"/>
    </row>
    <row r="848" spans="2:130">
      <c r="B848"/>
      <c r="C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DZ848"/>
    </row>
    <row r="849" spans="2:130">
      <c r="B849"/>
      <c r="C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DZ849"/>
    </row>
    <row r="850" spans="2:130">
      <c r="B850"/>
      <c r="C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DZ850"/>
    </row>
    <row r="851" spans="2:130">
      <c r="B851"/>
      <c r="C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DZ851"/>
    </row>
    <row r="852" spans="2:130">
      <c r="B852"/>
      <c r="C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DZ852"/>
    </row>
    <row r="853" spans="2:130">
      <c r="B853"/>
      <c r="C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DZ853"/>
    </row>
    <row r="854" spans="2:130">
      <c r="B854"/>
      <c r="C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DZ854"/>
    </row>
    <row r="855" spans="2:130">
      <c r="B855"/>
      <c r="C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DZ855"/>
    </row>
    <row r="856" spans="2:130">
      <c r="B856"/>
      <c r="C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DZ856"/>
    </row>
    <row r="857" spans="2:130">
      <c r="B857"/>
      <c r="C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DZ857"/>
    </row>
    <row r="858" spans="2:130">
      <c r="B858"/>
      <c r="C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DZ858"/>
    </row>
    <row r="859" spans="2:130">
      <c r="B859"/>
      <c r="C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DZ859"/>
    </row>
    <row r="860" spans="2:130">
      <c r="B860"/>
      <c r="C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DZ860"/>
    </row>
    <row r="861" spans="2:130">
      <c r="B861"/>
      <c r="C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DZ861"/>
    </row>
    <row r="862" spans="2:130">
      <c r="B862"/>
      <c r="C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DZ862"/>
    </row>
    <row r="863" spans="2:130">
      <c r="B863"/>
      <c r="C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DZ863"/>
    </row>
    <row r="864" spans="2:130">
      <c r="B864"/>
      <c r="C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DZ864"/>
    </row>
    <row r="865" spans="2:130">
      <c r="B865"/>
      <c r="C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DZ865"/>
    </row>
    <row r="866" spans="2:130">
      <c r="B866"/>
      <c r="C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DZ866"/>
    </row>
    <row r="867" spans="2:130">
      <c r="B867"/>
      <c r="C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DZ867"/>
    </row>
    <row r="868" spans="2:130">
      <c r="B868"/>
      <c r="C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DZ868"/>
    </row>
    <row r="869" spans="2:130">
      <c r="B869"/>
      <c r="C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DZ869"/>
    </row>
    <row r="870" spans="2:130">
      <c r="B870"/>
      <c r="C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DZ870"/>
    </row>
    <row r="871" spans="2:130">
      <c r="B871"/>
      <c r="C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DZ871"/>
    </row>
    <row r="872" spans="2:130">
      <c r="B872"/>
      <c r="C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DZ872"/>
    </row>
    <row r="873" spans="2:130">
      <c r="B873"/>
      <c r="C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DZ873"/>
    </row>
    <row r="874" spans="2:130">
      <c r="B874"/>
      <c r="C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DZ874"/>
    </row>
    <row r="875" spans="2:130">
      <c r="B875"/>
      <c r="C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DZ875"/>
    </row>
    <row r="876" spans="2:130">
      <c r="B876"/>
      <c r="C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DZ876"/>
    </row>
    <row r="877" spans="2:130">
      <c r="B877"/>
      <c r="C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DZ877"/>
    </row>
    <row r="878" spans="2:130">
      <c r="B878"/>
      <c r="C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DZ878"/>
    </row>
    <row r="879" spans="2:130">
      <c r="B879"/>
      <c r="C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DZ879"/>
    </row>
    <row r="880" spans="2:130">
      <c r="B880"/>
      <c r="C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DZ880"/>
    </row>
    <row r="881" spans="2:130">
      <c r="B881"/>
      <c r="C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DZ881"/>
    </row>
    <row r="882" spans="2:130">
      <c r="B882"/>
      <c r="C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DZ882"/>
    </row>
    <row r="883" spans="2:130">
      <c r="B883"/>
      <c r="C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DZ883"/>
    </row>
    <row r="884" spans="2:130">
      <c r="B884"/>
      <c r="C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DZ884"/>
    </row>
    <row r="885" spans="2:130">
      <c r="B885"/>
      <c r="C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DZ885"/>
    </row>
    <row r="886" spans="2:130">
      <c r="B886"/>
      <c r="C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DZ886"/>
    </row>
    <row r="887" spans="2:130">
      <c r="B887"/>
      <c r="C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DZ887"/>
    </row>
    <row r="888" spans="2:130">
      <c r="B888"/>
      <c r="C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DZ888"/>
    </row>
    <row r="889" spans="2:130">
      <c r="B889"/>
      <c r="C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DZ889"/>
    </row>
    <row r="890" spans="2:130">
      <c r="B890"/>
      <c r="C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DZ890"/>
    </row>
    <row r="891" spans="2:130">
      <c r="B891"/>
      <c r="C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DZ891"/>
    </row>
    <row r="892" spans="2:130">
      <c r="B892"/>
      <c r="C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DZ892"/>
    </row>
    <row r="893" spans="2:130">
      <c r="B893"/>
      <c r="C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DZ893"/>
    </row>
    <row r="894" spans="2:130">
      <c r="B894"/>
      <c r="C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DZ894"/>
    </row>
    <row r="895" spans="2:130">
      <c r="B895"/>
      <c r="C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DZ895"/>
    </row>
    <row r="896" spans="2:130">
      <c r="B896"/>
      <c r="C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DZ896"/>
    </row>
    <row r="897" spans="2:130">
      <c r="B897"/>
      <c r="C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DZ897"/>
    </row>
    <row r="898" spans="2:130">
      <c r="B898"/>
      <c r="C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DZ898"/>
    </row>
    <row r="899" spans="2:130">
      <c r="B899"/>
      <c r="C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DZ899"/>
    </row>
    <row r="900" spans="2:130">
      <c r="B900"/>
      <c r="C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DZ900"/>
    </row>
    <row r="901" spans="2:130">
      <c r="B901"/>
      <c r="C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DZ901"/>
    </row>
    <row r="902" spans="2:130">
      <c r="B902"/>
      <c r="C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DZ902"/>
    </row>
    <row r="903" spans="2:130">
      <c r="B903"/>
      <c r="C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DZ903"/>
    </row>
    <row r="904" spans="2:130">
      <c r="B904"/>
      <c r="C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DZ904"/>
    </row>
    <row r="905" spans="2:130">
      <c r="B905"/>
      <c r="C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DZ905"/>
    </row>
    <row r="906" spans="2:130">
      <c r="B906"/>
      <c r="C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DZ906"/>
    </row>
    <row r="907" spans="2:130">
      <c r="B907"/>
      <c r="C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DZ907"/>
    </row>
    <row r="908" spans="2:130">
      <c r="B908"/>
      <c r="C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DZ908"/>
    </row>
    <row r="909" spans="2:130">
      <c r="B909"/>
      <c r="C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DZ909"/>
    </row>
    <row r="910" spans="2:130">
      <c r="B910"/>
      <c r="C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DZ910"/>
    </row>
    <row r="911" spans="2:130">
      <c r="B911"/>
      <c r="C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DZ911"/>
    </row>
    <row r="912" spans="2:130">
      <c r="B912"/>
      <c r="C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DZ912"/>
    </row>
    <row r="913" spans="2:130">
      <c r="B913"/>
      <c r="C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DZ913"/>
    </row>
    <row r="914" spans="2:130">
      <c r="B914"/>
      <c r="C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DZ914"/>
    </row>
    <row r="915" spans="2:130">
      <c r="B915"/>
      <c r="C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DZ915"/>
    </row>
    <row r="916" spans="2:130">
      <c r="B916"/>
      <c r="C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DZ916"/>
    </row>
    <row r="917" spans="2:130">
      <c r="B917"/>
      <c r="C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DZ917"/>
    </row>
    <row r="918" spans="2:130">
      <c r="B918"/>
      <c r="C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DZ918"/>
    </row>
    <row r="919" spans="2:130">
      <c r="B919"/>
      <c r="C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DZ919"/>
    </row>
    <row r="920" spans="2:130">
      <c r="B920"/>
      <c r="C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DZ920"/>
    </row>
    <row r="921" spans="2:130">
      <c r="B921"/>
      <c r="C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DZ921"/>
    </row>
    <row r="922" spans="2:130">
      <c r="B922"/>
      <c r="C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DZ922"/>
    </row>
    <row r="923" spans="2:130">
      <c r="B923"/>
      <c r="C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DZ923"/>
    </row>
    <row r="924" spans="2:130">
      <c r="B924"/>
      <c r="C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DZ924"/>
    </row>
    <row r="925" spans="2:130">
      <c r="B925"/>
      <c r="C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DZ925"/>
    </row>
    <row r="926" spans="2:130">
      <c r="B926"/>
      <c r="C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DZ926"/>
    </row>
    <row r="927" spans="2:130">
      <c r="B927"/>
      <c r="C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DZ927"/>
    </row>
    <row r="928" spans="2:130">
      <c r="B928"/>
      <c r="C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DZ928"/>
    </row>
    <row r="929" spans="2:130">
      <c r="B929"/>
      <c r="C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DZ929"/>
    </row>
    <row r="930" spans="2:130">
      <c r="B930"/>
      <c r="C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DZ930"/>
    </row>
    <row r="931" spans="2:130">
      <c r="B931"/>
      <c r="C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DZ931"/>
    </row>
    <row r="932" spans="2:130">
      <c r="B932"/>
      <c r="C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DZ932"/>
    </row>
    <row r="933" spans="2:130">
      <c r="B933"/>
      <c r="C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DZ933"/>
    </row>
    <row r="934" spans="2:130">
      <c r="B934"/>
      <c r="C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DZ934"/>
    </row>
    <row r="935" spans="2:130">
      <c r="B935"/>
      <c r="C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DZ935"/>
    </row>
    <row r="936" spans="2:130">
      <c r="B936"/>
      <c r="C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DZ936"/>
    </row>
    <row r="937" spans="2:130">
      <c r="B937"/>
      <c r="C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DZ937"/>
    </row>
    <row r="938" spans="2:130">
      <c r="B938"/>
      <c r="C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DZ938"/>
    </row>
    <row r="939" spans="2:130">
      <c r="B939"/>
      <c r="C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DZ939"/>
    </row>
    <row r="940" spans="2:130">
      <c r="B940"/>
      <c r="C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DZ940"/>
    </row>
    <row r="941" spans="2:130">
      <c r="B941"/>
      <c r="C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DZ941"/>
    </row>
    <row r="942" spans="2:130">
      <c r="B942"/>
      <c r="C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DZ942"/>
    </row>
    <row r="943" spans="2:130">
      <c r="B943"/>
      <c r="C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DZ943"/>
    </row>
    <row r="944" spans="2:130">
      <c r="B944"/>
      <c r="C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DZ944"/>
    </row>
    <row r="945" spans="2:130">
      <c r="B945"/>
      <c r="C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DZ945"/>
    </row>
    <row r="946" spans="2:130">
      <c r="B946"/>
      <c r="C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DZ946"/>
    </row>
    <row r="947" spans="2:130">
      <c r="B947"/>
      <c r="C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DZ947"/>
    </row>
    <row r="948" spans="2:130">
      <c r="B948"/>
      <c r="C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DZ948"/>
    </row>
    <row r="949" spans="2:130">
      <c r="B949"/>
      <c r="C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DZ949"/>
    </row>
    <row r="950" spans="2:130">
      <c r="B950"/>
      <c r="C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DZ950"/>
    </row>
    <row r="951" spans="2:130">
      <c r="B951"/>
      <c r="C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DZ951"/>
    </row>
    <row r="952" spans="2:130">
      <c r="B952"/>
      <c r="C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DZ952"/>
    </row>
    <row r="953" spans="2:130">
      <c r="B953"/>
      <c r="C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DZ953"/>
    </row>
    <row r="954" spans="2:130">
      <c r="B954"/>
      <c r="C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DZ954"/>
    </row>
    <row r="955" spans="2:130">
      <c r="B955"/>
      <c r="C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DZ955"/>
    </row>
    <row r="956" spans="2:130">
      <c r="B956"/>
      <c r="C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DZ956"/>
    </row>
    <row r="957" spans="2:130">
      <c r="B957"/>
      <c r="C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DZ957"/>
    </row>
    <row r="958" spans="2:130">
      <c r="B958"/>
      <c r="C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DZ958"/>
    </row>
    <row r="959" spans="2:130">
      <c r="B959"/>
      <c r="C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DZ959"/>
    </row>
    <row r="960" spans="2:130">
      <c r="B960"/>
      <c r="C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DZ960"/>
    </row>
    <row r="961" spans="2:130">
      <c r="B961"/>
      <c r="C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DZ961"/>
    </row>
    <row r="962" spans="2:130">
      <c r="B962"/>
      <c r="C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DZ962"/>
    </row>
    <row r="963" spans="2:130">
      <c r="B963"/>
      <c r="C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DZ963"/>
    </row>
    <row r="964" spans="2:130">
      <c r="B964"/>
      <c r="C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DZ964"/>
    </row>
    <row r="965" spans="2:130">
      <c r="B965"/>
      <c r="C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DZ965"/>
    </row>
    <row r="966" spans="2:130">
      <c r="B966"/>
      <c r="C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DZ966"/>
    </row>
    <row r="967" spans="2:130">
      <c r="B967"/>
      <c r="C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DZ967"/>
    </row>
    <row r="968" spans="2:130">
      <c r="B968"/>
      <c r="C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DZ968"/>
    </row>
    <row r="969" spans="2:130">
      <c r="B969"/>
      <c r="C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DZ969"/>
    </row>
    <row r="970" spans="2:130">
      <c r="B970"/>
      <c r="C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DZ970"/>
    </row>
    <row r="971" spans="2:130">
      <c r="B971"/>
      <c r="C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DZ971"/>
    </row>
    <row r="972" spans="2:130">
      <c r="B972"/>
      <c r="C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DZ972"/>
    </row>
    <row r="973" spans="2:130">
      <c r="B973"/>
      <c r="C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DZ973"/>
    </row>
    <row r="974" spans="2:130">
      <c r="B974"/>
      <c r="C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DZ974"/>
    </row>
    <row r="975" spans="2:130">
      <c r="B975"/>
      <c r="C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DZ975"/>
    </row>
    <row r="976" spans="2:130">
      <c r="B976"/>
      <c r="C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DZ976"/>
    </row>
    <row r="977" spans="2:130">
      <c r="B977"/>
      <c r="C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DZ977"/>
    </row>
    <row r="978" spans="2:130">
      <c r="B978"/>
      <c r="C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DZ978"/>
    </row>
    <row r="979" spans="2:130">
      <c r="B979"/>
      <c r="C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DZ979"/>
    </row>
    <row r="980" spans="2:130">
      <c r="B980"/>
      <c r="C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DZ980"/>
    </row>
    <row r="981" spans="2:130">
      <c r="B981"/>
      <c r="C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DZ981"/>
    </row>
    <row r="982" spans="2:130">
      <c r="B982"/>
      <c r="C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DZ982"/>
    </row>
    <row r="983" spans="2:130">
      <c r="B983"/>
      <c r="C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DZ983"/>
    </row>
    <row r="984" spans="2:130">
      <c r="B984"/>
      <c r="C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DZ984"/>
    </row>
    <row r="985" spans="2:130">
      <c r="B985"/>
      <c r="C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DZ985"/>
    </row>
    <row r="986" spans="2:130">
      <c r="B986"/>
      <c r="C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DZ986"/>
    </row>
    <row r="987" spans="2:130">
      <c r="B987"/>
      <c r="C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DZ987"/>
    </row>
    <row r="988" spans="2:130">
      <c r="B988"/>
      <c r="C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DZ988"/>
    </row>
    <row r="989" spans="2:130">
      <c r="B989"/>
      <c r="C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DZ989"/>
    </row>
    <row r="990" spans="2:130">
      <c r="B990"/>
      <c r="C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DZ990"/>
    </row>
    <row r="991" spans="2:130">
      <c r="B991"/>
      <c r="C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DZ991"/>
    </row>
    <row r="992" spans="2:130">
      <c r="B992"/>
      <c r="C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DZ992"/>
    </row>
    <row r="993" spans="2:130">
      <c r="B993"/>
      <c r="C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DZ993"/>
    </row>
    <row r="994" spans="2:130">
      <c r="B994"/>
      <c r="C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DZ994"/>
    </row>
    <row r="995" spans="2:130">
      <c r="B995"/>
      <c r="C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DZ995"/>
    </row>
    <row r="996" spans="2:130">
      <c r="B996"/>
      <c r="C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DZ996"/>
    </row>
    <row r="997" spans="2:130">
      <c r="B997"/>
      <c r="C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DZ997"/>
    </row>
    <row r="998" spans="2:130">
      <c r="B998"/>
      <c r="C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DZ998"/>
    </row>
    <row r="999" spans="2:130">
      <c r="B999"/>
      <c r="C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DZ999"/>
    </row>
    <row r="1000" spans="2:130">
      <c r="B1000"/>
      <c r="C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DZ1000"/>
    </row>
    <row r="1001" spans="2:130">
      <c r="B1001"/>
      <c r="C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DZ1001"/>
    </row>
    <row r="1002" spans="2:130">
      <c r="B1002"/>
      <c r="C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DZ1002"/>
    </row>
    <row r="1003" spans="2:130">
      <c r="B1003"/>
      <c r="C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DZ1003"/>
    </row>
    <row r="1004" spans="2:130">
      <c r="B1004"/>
      <c r="C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DZ1004"/>
    </row>
    <row r="1005" spans="2:130">
      <c r="B1005"/>
      <c r="C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DZ1005"/>
    </row>
    <row r="1006" spans="2:130">
      <c r="B1006"/>
      <c r="C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DZ1006"/>
    </row>
    <row r="1007" spans="2:130">
      <c r="B1007"/>
      <c r="C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DZ1007"/>
    </row>
    <row r="1008" spans="2:130">
      <c r="B1008"/>
      <c r="C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DZ1008"/>
    </row>
    <row r="1009" spans="2:130">
      <c r="B1009"/>
      <c r="C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DZ1009"/>
    </row>
    <row r="1010" spans="2:130">
      <c r="B1010"/>
      <c r="C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DZ1010"/>
    </row>
    <row r="1011" spans="2:130">
      <c r="B1011"/>
      <c r="C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DZ1011"/>
    </row>
    <row r="1012" spans="2:130">
      <c r="B1012"/>
      <c r="C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DZ1012"/>
    </row>
    <row r="1013" spans="2:130">
      <c r="B1013"/>
      <c r="C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DZ1013"/>
    </row>
    <row r="1014" spans="2:130">
      <c r="B1014"/>
      <c r="C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DZ1014"/>
    </row>
    <row r="1015" spans="2:130">
      <c r="B1015"/>
      <c r="C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DZ1015"/>
    </row>
    <row r="1016" spans="2:130">
      <c r="B1016"/>
      <c r="C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DZ1016"/>
    </row>
    <row r="1017" spans="2:130">
      <c r="B1017"/>
      <c r="C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DZ1017"/>
    </row>
    <row r="1018" spans="2:130">
      <c r="B1018"/>
      <c r="C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DZ1018"/>
    </row>
    <row r="1019" spans="2:130">
      <c r="B1019"/>
      <c r="C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DZ1019"/>
    </row>
    <row r="1020" spans="2:130">
      <c r="B1020"/>
      <c r="C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DZ1020"/>
    </row>
    <row r="1021" spans="2:130">
      <c r="B1021"/>
      <c r="C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DZ1021"/>
    </row>
    <row r="1022" spans="2:130">
      <c r="B1022"/>
      <c r="C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DZ1022"/>
    </row>
    <row r="1023" spans="2:130">
      <c r="B1023"/>
      <c r="C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DZ1023"/>
    </row>
    <row r="1024" spans="2:130">
      <c r="B1024"/>
      <c r="C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DZ1024"/>
    </row>
    <row r="1025" spans="2:130">
      <c r="B1025"/>
      <c r="C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DZ1025"/>
    </row>
    <row r="1026" spans="2:130">
      <c r="B1026"/>
      <c r="C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DZ1026"/>
    </row>
    <row r="1027" spans="2:130">
      <c r="B1027"/>
      <c r="C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DZ1027"/>
    </row>
    <row r="1028" spans="2:130">
      <c r="B1028"/>
      <c r="C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DZ1028"/>
    </row>
    <row r="1029" spans="2:130">
      <c r="B1029"/>
      <c r="C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DZ1029"/>
    </row>
    <row r="1030" spans="2:130">
      <c r="B1030"/>
      <c r="C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DZ1030"/>
    </row>
    <row r="1031" spans="2:130">
      <c r="B1031"/>
      <c r="C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DZ1031"/>
    </row>
    <row r="1032" spans="2:130">
      <c r="B1032"/>
      <c r="C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DZ1032"/>
    </row>
    <row r="1033" spans="2:130">
      <c r="B1033"/>
      <c r="C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DZ1033"/>
    </row>
    <row r="1034" spans="2:130">
      <c r="B1034"/>
      <c r="C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DZ1034"/>
    </row>
    <row r="1035" spans="2:130">
      <c r="B1035"/>
      <c r="C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DZ1035"/>
    </row>
    <row r="1036" spans="2:130">
      <c r="B1036"/>
      <c r="C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DZ1036"/>
    </row>
    <row r="1037" spans="2:130">
      <c r="B1037"/>
      <c r="C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DZ1037"/>
    </row>
    <row r="1038" spans="2:130">
      <c r="B1038"/>
      <c r="C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DZ1038"/>
    </row>
    <row r="1039" spans="2:130">
      <c r="B1039"/>
      <c r="C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DZ1039"/>
    </row>
    <row r="1040" spans="2:130">
      <c r="B1040"/>
      <c r="C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DZ1040"/>
    </row>
    <row r="1041" spans="2:130">
      <c r="B1041"/>
      <c r="C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DZ1041"/>
    </row>
    <row r="1042" spans="2:130">
      <c r="B1042"/>
      <c r="C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DZ1042"/>
    </row>
    <row r="1043" spans="2:130">
      <c r="B1043"/>
      <c r="C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DZ1043"/>
    </row>
    <row r="1044" spans="2:130">
      <c r="B1044"/>
      <c r="C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DZ1044"/>
    </row>
    <row r="1045" spans="2:130">
      <c r="B1045"/>
      <c r="C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DZ1045"/>
    </row>
    <row r="1046" spans="2:130">
      <c r="B1046"/>
      <c r="C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DZ1046"/>
    </row>
    <row r="1047" spans="2:130">
      <c r="B1047"/>
      <c r="C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DZ1047"/>
    </row>
    <row r="1048" spans="2:130">
      <c r="B1048"/>
      <c r="C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DZ1048"/>
    </row>
    <row r="1049" spans="2:130">
      <c r="B1049"/>
      <c r="C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DZ1049"/>
    </row>
    <row r="1050" spans="2:130">
      <c r="B1050"/>
      <c r="C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DZ1050"/>
    </row>
    <row r="1051" spans="2:130">
      <c r="B1051"/>
      <c r="C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DZ1051"/>
    </row>
    <row r="1052" spans="2:130">
      <c r="B1052"/>
      <c r="C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DZ1052"/>
    </row>
    <row r="1053" spans="2:130">
      <c r="B1053"/>
      <c r="C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DZ1053"/>
    </row>
    <row r="1054" spans="2:130">
      <c r="B1054"/>
      <c r="C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DZ1054"/>
    </row>
    <row r="1055" spans="2:130">
      <c r="B1055"/>
      <c r="C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DZ1055"/>
    </row>
    <row r="1056" spans="2:130">
      <c r="B1056"/>
      <c r="C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DZ1056"/>
    </row>
    <row r="1057" spans="2:130">
      <c r="B1057"/>
      <c r="C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DZ1057"/>
    </row>
    <row r="1058" spans="2:130">
      <c r="B1058"/>
      <c r="C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DZ1058"/>
    </row>
    <row r="1059" spans="2:130">
      <c r="B1059"/>
      <c r="C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DZ1059"/>
    </row>
    <row r="1060" spans="2:130">
      <c r="B1060"/>
      <c r="C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DZ1060"/>
    </row>
    <row r="1061" spans="2:130">
      <c r="B1061"/>
      <c r="C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DZ1061"/>
    </row>
    <row r="1062" spans="2:130">
      <c r="B1062"/>
      <c r="C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DZ1062"/>
    </row>
    <row r="1063" spans="2:130">
      <c r="B1063"/>
      <c r="C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DZ1063"/>
    </row>
    <row r="1064" spans="2:130">
      <c r="B1064"/>
      <c r="C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DZ1064"/>
    </row>
    <row r="1065" spans="2:130">
      <c r="B1065"/>
      <c r="C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DZ1065"/>
    </row>
    <row r="1066" spans="2:130">
      <c r="B1066"/>
      <c r="C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DZ1066"/>
    </row>
    <row r="1067" spans="2:130">
      <c r="B1067"/>
      <c r="C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DZ1067"/>
    </row>
    <row r="1068" spans="2:130">
      <c r="B1068"/>
      <c r="C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DZ1068"/>
    </row>
    <row r="1069" spans="2:130">
      <c r="B1069"/>
      <c r="C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DZ1069"/>
    </row>
    <row r="1070" spans="2:130">
      <c r="B1070"/>
      <c r="C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DZ1070"/>
    </row>
    <row r="1071" spans="2:130">
      <c r="B1071"/>
      <c r="C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DZ1071"/>
    </row>
    <row r="1072" spans="2:130">
      <c r="B1072"/>
      <c r="C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DZ1072"/>
    </row>
    <row r="1073" spans="2:130">
      <c r="B1073"/>
      <c r="C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DZ1073"/>
    </row>
    <row r="1074" spans="2:130">
      <c r="B1074"/>
      <c r="C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DZ1074"/>
    </row>
    <row r="1075" spans="2:130">
      <c r="B1075"/>
      <c r="C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DZ1075"/>
    </row>
    <row r="1076" spans="2:130">
      <c r="B1076"/>
      <c r="C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DZ1076"/>
    </row>
    <row r="1077" spans="2:130">
      <c r="B1077"/>
      <c r="C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DZ1077"/>
    </row>
    <row r="1078" spans="2:130">
      <c r="B1078"/>
      <c r="C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DZ1078"/>
    </row>
    <row r="1079" spans="2:130">
      <c r="B1079"/>
      <c r="C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DZ1079"/>
    </row>
    <row r="1080" spans="2:130">
      <c r="B1080"/>
      <c r="C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DZ1080"/>
    </row>
    <row r="1081" spans="2:130">
      <c r="B1081"/>
      <c r="C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DZ1081"/>
    </row>
    <row r="1082" spans="2:130">
      <c r="B1082"/>
      <c r="C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DZ1082"/>
    </row>
    <row r="1083" spans="2:130">
      <c r="B1083"/>
      <c r="C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DZ1083"/>
    </row>
    <row r="1084" spans="2:130">
      <c r="B1084"/>
      <c r="C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DZ1084"/>
    </row>
    <row r="1085" spans="2:130">
      <c r="B1085"/>
      <c r="C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DZ1085"/>
    </row>
    <row r="1086" spans="2:130">
      <c r="B1086"/>
      <c r="C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DZ1086"/>
    </row>
    <row r="1087" spans="2:130">
      <c r="B1087"/>
      <c r="C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DZ1087"/>
    </row>
    <row r="1088" spans="2:130">
      <c r="B1088"/>
      <c r="C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DZ1088"/>
    </row>
    <row r="1089" spans="2:130">
      <c r="B1089"/>
      <c r="C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DZ1089"/>
    </row>
    <row r="1090" spans="2:130">
      <c r="B1090"/>
      <c r="C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DZ1090"/>
    </row>
    <row r="1091" spans="2:130">
      <c r="B1091"/>
      <c r="C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DZ1091"/>
    </row>
    <row r="1092" spans="2:130">
      <c r="B1092"/>
      <c r="C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DZ1092"/>
    </row>
    <row r="1093" spans="2:130">
      <c r="B1093"/>
      <c r="C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DZ1093"/>
    </row>
    <row r="1094" spans="2:130">
      <c r="B1094"/>
      <c r="C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DZ1094"/>
    </row>
    <row r="1095" spans="2:130">
      <c r="B1095"/>
      <c r="C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DZ1095"/>
    </row>
    <row r="1096" spans="2:130">
      <c r="B1096"/>
      <c r="C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DZ1096"/>
    </row>
    <row r="1097" spans="2:130">
      <c r="B1097"/>
      <c r="C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DZ1097"/>
    </row>
    <row r="1098" spans="2:130">
      <c r="B1098"/>
      <c r="C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DZ1098"/>
    </row>
    <row r="1099" spans="2:130">
      <c r="B1099"/>
      <c r="C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DZ1099"/>
    </row>
    <row r="1100" spans="2:130">
      <c r="B1100"/>
      <c r="C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DZ1100"/>
    </row>
    <row r="1101" spans="2:130">
      <c r="B1101"/>
      <c r="C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DZ1101"/>
    </row>
    <row r="1102" spans="2:130">
      <c r="B1102"/>
      <c r="C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DZ1102"/>
    </row>
    <row r="1103" spans="2:130">
      <c r="B1103"/>
      <c r="C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DZ1103"/>
    </row>
    <row r="1104" spans="2:130">
      <c r="B1104"/>
      <c r="C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DZ1104"/>
    </row>
    <row r="1105" spans="2:130">
      <c r="B1105"/>
      <c r="C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DZ1105"/>
    </row>
    <row r="1106" spans="2:130">
      <c r="B1106"/>
      <c r="C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DZ1106"/>
    </row>
    <row r="1107" spans="2:130">
      <c r="B1107"/>
      <c r="C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DZ1107"/>
    </row>
    <row r="1108" spans="2:130">
      <c r="B1108"/>
      <c r="C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DZ1108"/>
    </row>
    <row r="1109" spans="2:130">
      <c r="B1109"/>
      <c r="C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DZ1109"/>
    </row>
    <row r="1110" spans="2:130">
      <c r="B1110"/>
      <c r="C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DZ1110"/>
    </row>
    <row r="1111" spans="2:130">
      <c r="B1111"/>
      <c r="C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DZ1111"/>
    </row>
    <row r="1112" spans="2:130">
      <c r="B1112"/>
      <c r="C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DZ1112"/>
    </row>
    <row r="1113" spans="2:130">
      <c r="B1113"/>
      <c r="C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DZ1113"/>
    </row>
    <row r="1114" spans="2:130">
      <c r="B1114"/>
      <c r="C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DZ1114"/>
    </row>
    <row r="1115" spans="2:130">
      <c r="B1115"/>
      <c r="C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DZ1115"/>
    </row>
    <row r="1116" spans="2:130">
      <c r="B1116"/>
      <c r="C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DZ1116"/>
    </row>
    <row r="1117" spans="2:130">
      <c r="B1117"/>
      <c r="C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DZ1117"/>
    </row>
    <row r="1118" spans="2:130">
      <c r="B1118"/>
      <c r="C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DZ1118"/>
    </row>
    <row r="1119" spans="2:130">
      <c r="B1119"/>
      <c r="C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DZ1119"/>
    </row>
    <row r="1120" spans="2:130">
      <c r="B1120"/>
      <c r="C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DZ1120"/>
    </row>
    <row r="1121" spans="2:130">
      <c r="B1121"/>
      <c r="C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DZ1121"/>
    </row>
    <row r="1122" spans="2:130">
      <c r="B1122"/>
      <c r="C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DZ1122"/>
    </row>
    <row r="1123" spans="2:130">
      <c r="B1123"/>
      <c r="C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DZ1123"/>
    </row>
    <row r="1124" spans="2:130">
      <c r="B1124"/>
      <c r="C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DZ1124"/>
    </row>
    <row r="1125" spans="2:130">
      <c r="B1125"/>
      <c r="C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DZ1125"/>
    </row>
    <row r="1126" spans="2:130">
      <c r="B1126"/>
      <c r="C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DZ1126"/>
    </row>
    <row r="1127" spans="2:130">
      <c r="B1127"/>
      <c r="C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DZ1127"/>
    </row>
    <row r="1128" spans="2:130">
      <c r="B1128"/>
      <c r="C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DZ1128"/>
    </row>
    <row r="1129" spans="2:130">
      <c r="B1129"/>
      <c r="C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DZ1129"/>
    </row>
    <row r="1130" spans="2:130">
      <c r="B1130"/>
      <c r="C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DZ1130"/>
    </row>
    <row r="1131" spans="2:130">
      <c r="B1131"/>
      <c r="C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DZ1131"/>
    </row>
    <row r="1132" spans="2:130">
      <c r="B1132"/>
      <c r="C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DZ1132"/>
    </row>
    <row r="1133" spans="2:130">
      <c r="B1133"/>
      <c r="C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DZ1133"/>
    </row>
    <row r="1134" spans="2:130">
      <c r="B1134"/>
      <c r="C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DZ1134"/>
    </row>
    <row r="1135" spans="2:130">
      <c r="B1135"/>
      <c r="C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DZ1135"/>
    </row>
    <row r="1136" spans="2:130">
      <c r="B1136"/>
      <c r="C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DZ1136"/>
    </row>
    <row r="1137" spans="2:130">
      <c r="B1137"/>
      <c r="C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DZ1137"/>
    </row>
    <row r="1138" spans="2:130">
      <c r="B1138"/>
      <c r="C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DZ1138"/>
    </row>
    <row r="1139" spans="2:130">
      <c r="B1139"/>
      <c r="C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DZ1139"/>
    </row>
    <row r="1140" spans="2:130">
      <c r="B1140"/>
      <c r="C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DZ1140"/>
    </row>
    <row r="1141" spans="2:130">
      <c r="B1141"/>
      <c r="C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DZ1141"/>
    </row>
    <row r="1142" spans="2:130">
      <c r="B1142"/>
      <c r="C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DZ1142"/>
    </row>
    <row r="1143" spans="2:130">
      <c r="B1143"/>
      <c r="C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DZ1143"/>
    </row>
    <row r="1144" spans="2:130">
      <c r="B1144"/>
      <c r="C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DZ1144"/>
    </row>
    <row r="1145" spans="2:130">
      <c r="B1145"/>
      <c r="C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DZ1145"/>
    </row>
    <row r="1146" spans="2:130">
      <c r="B1146"/>
      <c r="C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DZ1146"/>
    </row>
    <row r="1147" spans="2:130">
      <c r="B1147"/>
      <c r="C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DZ1147"/>
    </row>
    <row r="1148" spans="2:130">
      <c r="B1148"/>
      <c r="C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DZ1148"/>
    </row>
    <row r="1149" spans="2:130">
      <c r="B1149"/>
      <c r="C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DZ1149"/>
    </row>
    <row r="1150" spans="2:130">
      <c r="B1150"/>
      <c r="C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DZ1150"/>
    </row>
    <row r="1151" spans="2:130">
      <c r="B1151"/>
      <c r="C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DZ1151"/>
    </row>
    <row r="1152" spans="2:130">
      <c r="B1152"/>
      <c r="C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DZ1152"/>
    </row>
    <row r="1153" spans="2:130">
      <c r="B1153"/>
      <c r="C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DZ1153"/>
    </row>
    <row r="1154" spans="2:130">
      <c r="B1154"/>
      <c r="C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DZ1154"/>
    </row>
    <row r="1155" spans="2:130">
      <c r="B1155"/>
      <c r="C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DZ1155"/>
    </row>
    <row r="1156" spans="2:130">
      <c r="B1156"/>
      <c r="C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DZ1156"/>
    </row>
    <row r="1157" spans="2:130">
      <c r="B1157"/>
      <c r="C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DZ1157"/>
    </row>
    <row r="1158" spans="2:130">
      <c r="B1158"/>
      <c r="C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DZ1158"/>
    </row>
    <row r="1159" spans="2:130">
      <c r="B1159"/>
      <c r="C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DZ1159"/>
    </row>
    <row r="1160" spans="2:130">
      <c r="B1160"/>
      <c r="C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DZ1160"/>
    </row>
    <row r="1161" spans="2:130">
      <c r="B1161"/>
      <c r="C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DZ1161"/>
    </row>
    <row r="1162" spans="2:130">
      <c r="B1162"/>
      <c r="C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DZ1162"/>
    </row>
    <row r="1163" spans="2:130">
      <c r="B1163"/>
      <c r="C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DZ1163"/>
    </row>
    <row r="1164" spans="2:130">
      <c r="B1164"/>
      <c r="C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DZ1164"/>
    </row>
    <row r="1165" spans="2:130">
      <c r="B1165"/>
      <c r="C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DZ1165"/>
    </row>
    <row r="1166" spans="2:130">
      <c r="B1166"/>
      <c r="C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DZ1166"/>
    </row>
    <row r="1167" spans="2:130">
      <c r="B1167"/>
      <c r="C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DZ1167"/>
    </row>
    <row r="1168" spans="2:130">
      <c r="B1168"/>
      <c r="C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DZ1168"/>
    </row>
    <row r="1169" spans="2:130">
      <c r="B1169"/>
      <c r="C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DZ1169"/>
    </row>
    <row r="1170" spans="2:130">
      <c r="B1170"/>
      <c r="C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DZ1170"/>
    </row>
    <row r="1171" spans="2:130">
      <c r="B1171"/>
      <c r="C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DZ1171"/>
    </row>
    <row r="1172" spans="2:130">
      <c r="B1172"/>
      <c r="C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DZ1172"/>
    </row>
    <row r="1173" spans="2:130">
      <c r="B1173"/>
      <c r="C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DZ1173"/>
    </row>
    <row r="1174" spans="2:130">
      <c r="B1174"/>
      <c r="C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DZ1174"/>
    </row>
    <row r="1175" spans="2:130">
      <c r="B1175"/>
      <c r="C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DZ1175"/>
    </row>
    <row r="1176" spans="2:130">
      <c r="B1176"/>
      <c r="C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DZ1176"/>
    </row>
    <row r="1177" spans="2:130">
      <c r="B1177"/>
      <c r="C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DZ1177"/>
    </row>
    <row r="1178" spans="2:130">
      <c r="B1178"/>
      <c r="C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DZ1178"/>
    </row>
    <row r="1179" spans="2:130">
      <c r="B1179"/>
      <c r="C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DZ1179"/>
    </row>
    <row r="1180" spans="2:130">
      <c r="B1180"/>
      <c r="C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DZ1180"/>
    </row>
    <row r="1181" spans="2:130">
      <c r="B1181"/>
      <c r="C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DZ1181"/>
    </row>
    <row r="1182" spans="2:130">
      <c r="B1182"/>
      <c r="C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DZ1182"/>
    </row>
    <row r="1183" spans="2:130">
      <c r="B1183"/>
      <c r="C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DZ1183"/>
    </row>
    <row r="1184" spans="2:130">
      <c r="B1184"/>
      <c r="C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DZ1184"/>
    </row>
    <row r="1185" spans="2:130">
      <c r="B1185"/>
      <c r="C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DZ1185"/>
    </row>
    <row r="1186" spans="2:130">
      <c r="B1186"/>
      <c r="C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DZ1186"/>
    </row>
    <row r="1187" spans="2:130">
      <c r="B1187"/>
      <c r="C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DZ1187"/>
    </row>
    <row r="1188" spans="2:130">
      <c r="B1188"/>
      <c r="C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DZ1188"/>
    </row>
    <row r="1189" spans="2:130">
      <c r="B1189"/>
      <c r="C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DZ1189"/>
    </row>
    <row r="1190" spans="2:130">
      <c r="B1190"/>
      <c r="C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DZ1190"/>
    </row>
    <row r="1191" spans="2:130">
      <c r="B1191"/>
      <c r="C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DZ1191"/>
    </row>
    <row r="1192" spans="2:130">
      <c r="B1192"/>
      <c r="C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DZ1192"/>
    </row>
    <row r="1193" spans="2:130">
      <c r="B1193"/>
      <c r="C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DZ1193"/>
    </row>
    <row r="1194" spans="2:130">
      <c r="B1194"/>
      <c r="C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DZ1194"/>
    </row>
    <row r="1195" spans="2:130">
      <c r="B1195"/>
      <c r="C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DZ1195"/>
    </row>
    <row r="1196" spans="2:130">
      <c r="B1196"/>
      <c r="C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DZ1196"/>
    </row>
    <row r="1197" spans="2:130">
      <c r="B1197"/>
      <c r="C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DZ1197"/>
    </row>
    <row r="1198" spans="2:130">
      <c r="B1198"/>
      <c r="C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DZ1198"/>
    </row>
    <row r="1199" spans="2:130">
      <c r="B1199"/>
      <c r="C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DZ1199"/>
    </row>
    <row r="1200" spans="2:130">
      <c r="B1200"/>
      <c r="C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DZ1200"/>
    </row>
    <row r="1201" spans="2:130">
      <c r="B1201"/>
      <c r="C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DZ1201"/>
    </row>
    <row r="1202" spans="2:130">
      <c r="B1202"/>
      <c r="C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DZ1202"/>
    </row>
    <row r="1203" spans="2:130">
      <c r="B1203"/>
      <c r="C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DZ1203"/>
    </row>
    <row r="1204" spans="2:130">
      <c r="B1204"/>
      <c r="C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DZ1204"/>
    </row>
    <row r="1205" spans="2:130">
      <c r="B1205"/>
      <c r="C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DZ1205"/>
    </row>
    <row r="1206" spans="2:130">
      <c r="B1206"/>
      <c r="C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DZ1206"/>
    </row>
    <row r="1207" spans="2:130">
      <c r="B1207"/>
      <c r="C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DZ1207"/>
    </row>
    <row r="1208" spans="2:130">
      <c r="B1208"/>
      <c r="C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DZ1208"/>
    </row>
    <row r="1209" spans="2:130">
      <c r="B1209"/>
      <c r="C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DZ1209"/>
    </row>
    <row r="1210" spans="2:130">
      <c r="B1210"/>
      <c r="C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DZ1210"/>
    </row>
    <row r="1211" spans="2:130">
      <c r="B1211"/>
      <c r="C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DZ1211"/>
    </row>
    <row r="1212" spans="2:130">
      <c r="B1212"/>
      <c r="C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DZ1212"/>
    </row>
    <row r="1213" spans="2:130">
      <c r="B1213"/>
      <c r="C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DZ1213"/>
    </row>
    <row r="1214" spans="2:130">
      <c r="B1214"/>
      <c r="C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DZ1214"/>
    </row>
    <row r="1215" spans="2:130">
      <c r="B1215"/>
      <c r="C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DZ1215"/>
    </row>
    <row r="1216" spans="2:130">
      <c r="B1216"/>
      <c r="C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DZ1216"/>
    </row>
    <row r="1217" spans="2:130">
      <c r="B1217"/>
      <c r="C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DZ1217"/>
    </row>
    <row r="1218" spans="2:130">
      <c r="B1218"/>
      <c r="C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DZ1218"/>
    </row>
    <row r="1219" spans="2:130">
      <c r="B1219"/>
      <c r="C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DZ1219"/>
    </row>
    <row r="1220" spans="2:130">
      <c r="B1220"/>
      <c r="C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DZ1220"/>
    </row>
    <row r="1221" spans="2:130">
      <c r="B1221"/>
      <c r="C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DZ1221"/>
    </row>
    <row r="1222" spans="2:130">
      <c r="B1222"/>
      <c r="C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DZ1222"/>
    </row>
    <row r="1223" spans="2:130">
      <c r="B1223"/>
      <c r="C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DZ1223"/>
    </row>
    <row r="1224" spans="2:130">
      <c r="B1224"/>
      <c r="C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DZ1224"/>
    </row>
    <row r="1225" spans="2:130">
      <c r="B1225"/>
      <c r="C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DZ1225"/>
    </row>
    <row r="1226" spans="2:130">
      <c r="B1226"/>
      <c r="C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DZ1226"/>
    </row>
    <row r="1227" spans="2:130">
      <c r="B1227"/>
      <c r="C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DZ1227"/>
    </row>
    <row r="1228" spans="2:130">
      <c r="B1228"/>
      <c r="C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DZ1228"/>
    </row>
    <row r="1229" spans="2:130">
      <c r="B1229"/>
      <c r="C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DZ1229"/>
    </row>
    <row r="1230" spans="2:130">
      <c r="B1230"/>
      <c r="C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DZ1230"/>
    </row>
    <row r="1231" spans="2:130">
      <c r="B1231"/>
      <c r="C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DZ1231"/>
    </row>
    <row r="1232" spans="2:130">
      <c r="B1232"/>
      <c r="C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DZ1232"/>
    </row>
    <row r="1233" spans="2:130">
      <c r="B1233"/>
      <c r="C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DZ1233"/>
    </row>
    <row r="1234" spans="2:130">
      <c r="B1234"/>
      <c r="C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DZ1234"/>
    </row>
    <row r="1235" spans="2:130">
      <c r="B1235"/>
      <c r="C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DZ1235"/>
    </row>
    <row r="1236" spans="2:130">
      <c r="B1236"/>
      <c r="C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DZ1236"/>
    </row>
    <row r="1237" spans="2:130">
      <c r="B1237"/>
      <c r="C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DZ1237"/>
    </row>
    <row r="1238" spans="2:130">
      <c r="B1238"/>
      <c r="C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DZ1238"/>
    </row>
    <row r="1239" spans="2:130">
      <c r="B1239"/>
      <c r="C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DZ1239"/>
    </row>
    <row r="1240" spans="2:130">
      <c r="B1240"/>
      <c r="C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DZ1240"/>
    </row>
    <row r="1241" spans="2:130">
      <c r="B1241"/>
      <c r="C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DZ1241"/>
    </row>
    <row r="1242" spans="2:130">
      <c r="B1242"/>
      <c r="C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DZ1242"/>
    </row>
    <row r="1243" spans="2:130">
      <c r="B1243"/>
      <c r="C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DZ1243"/>
    </row>
    <row r="1244" spans="2:130">
      <c r="B1244"/>
      <c r="C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DZ1244"/>
    </row>
    <row r="1245" spans="2:130">
      <c r="B1245"/>
      <c r="C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DZ1245"/>
    </row>
    <row r="1246" spans="2:130">
      <c r="B1246"/>
      <c r="C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DZ1246"/>
    </row>
    <row r="1247" spans="2:130">
      <c r="B1247"/>
      <c r="C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DZ1247"/>
    </row>
    <row r="1248" spans="2:130">
      <c r="B1248"/>
      <c r="C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DZ1248"/>
    </row>
    <row r="1249" spans="2:130">
      <c r="B1249"/>
      <c r="C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DZ1249"/>
    </row>
    <row r="1250" spans="2:130">
      <c r="B1250"/>
      <c r="C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DZ1250"/>
    </row>
    <row r="1251" spans="2:130">
      <c r="B1251"/>
      <c r="C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DZ1251"/>
    </row>
    <row r="1252" spans="2:130">
      <c r="B1252"/>
      <c r="C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DZ1252"/>
    </row>
    <row r="1253" spans="2:130">
      <c r="B1253"/>
      <c r="C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DZ1253"/>
    </row>
    <row r="1254" spans="2:130">
      <c r="B1254"/>
      <c r="C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DZ1254"/>
    </row>
    <row r="1255" spans="2:130">
      <c r="B1255"/>
      <c r="C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DZ1255"/>
    </row>
    <row r="1256" spans="2:130">
      <c r="B1256"/>
      <c r="C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DZ1256"/>
    </row>
    <row r="1257" spans="2:130">
      <c r="B1257"/>
      <c r="C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DZ1257"/>
    </row>
    <row r="1258" spans="2:130">
      <c r="B1258"/>
      <c r="C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DZ1258"/>
    </row>
    <row r="1259" spans="2:130">
      <c r="B1259"/>
      <c r="C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DZ1259"/>
    </row>
    <row r="1260" spans="2:130">
      <c r="B1260"/>
      <c r="C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DZ1260"/>
    </row>
    <row r="1261" spans="2:130">
      <c r="B1261"/>
      <c r="C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DZ1261"/>
    </row>
    <row r="1262" spans="2:130">
      <c r="B1262"/>
      <c r="C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DZ1262"/>
    </row>
    <row r="1263" spans="2:130">
      <c r="B1263"/>
      <c r="C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DZ1263"/>
    </row>
    <row r="1264" spans="2:130">
      <c r="B1264"/>
      <c r="C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DZ1264"/>
    </row>
    <row r="1265" spans="2:130">
      <c r="B1265"/>
      <c r="C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DZ1265"/>
    </row>
    <row r="1266" spans="2:130">
      <c r="B1266"/>
      <c r="C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DZ1266"/>
    </row>
    <row r="1267" spans="2:130">
      <c r="B1267"/>
      <c r="C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DZ1267"/>
    </row>
    <row r="1268" spans="2:130">
      <c r="B1268"/>
      <c r="C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DZ1268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E22F-55C1-48A7-91C5-0F95110228FF}">
  <dimension ref="A1:D498"/>
  <sheetViews>
    <sheetView topLeftCell="A460" zoomScaleNormal="100" workbookViewId="0">
      <selection activeCell="B508" sqref="B508"/>
    </sheetView>
  </sheetViews>
  <sheetFormatPr defaultRowHeight="12.75"/>
  <cols>
    <col min="2" max="2" width="35.42578125" bestFit="1" customWidth="1"/>
    <col min="3" max="3" width="40.42578125" bestFit="1" customWidth="1"/>
    <col min="4" max="4" width="12.5703125" style="24" bestFit="1" customWidth="1"/>
  </cols>
  <sheetData>
    <row r="1" spans="1:4">
      <c r="A1" s="8" t="s">
        <v>265</v>
      </c>
      <c r="B1" s="8" t="s">
        <v>266</v>
      </c>
      <c r="C1" s="8" t="s">
        <v>267</v>
      </c>
      <c r="D1" s="184" t="s">
        <v>268</v>
      </c>
    </row>
    <row r="2" spans="1:4">
      <c r="A2">
        <v>2015</v>
      </c>
      <c r="B2" t="s">
        <v>126</v>
      </c>
      <c r="C2" t="s">
        <v>126</v>
      </c>
      <c r="D2" s="24">
        <v>11678</v>
      </c>
    </row>
    <row r="3" spans="1:4">
      <c r="A3">
        <v>2015</v>
      </c>
      <c r="B3" t="s">
        <v>127</v>
      </c>
      <c r="C3" t="s">
        <v>127</v>
      </c>
      <c r="D3" s="24">
        <v>1653</v>
      </c>
    </row>
    <row r="4" spans="1:4">
      <c r="A4">
        <v>2015</v>
      </c>
      <c r="B4" t="s">
        <v>128</v>
      </c>
      <c r="C4" t="s">
        <v>128</v>
      </c>
      <c r="D4" s="24">
        <v>36208</v>
      </c>
    </row>
    <row r="5" spans="1:4">
      <c r="A5">
        <v>2015</v>
      </c>
      <c r="B5" t="s">
        <v>176</v>
      </c>
      <c r="C5" t="s">
        <v>269</v>
      </c>
      <c r="D5" s="24">
        <v>10058</v>
      </c>
    </row>
    <row r="6" spans="1:4">
      <c r="A6">
        <v>2015</v>
      </c>
      <c r="B6" t="s">
        <v>176</v>
      </c>
      <c r="C6" t="s">
        <v>270</v>
      </c>
      <c r="D6" s="24">
        <v>39128</v>
      </c>
    </row>
    <row r="7" spans="1:4">
      <c r="A7">
        <v>2015</v>
      </c>
      <c r="B7" t="s">
        <v>129</v>
      </c>
      <c r="C7" t="s">
        <v>129</v>
      </c>
      <c r="D7" s="24">
        <v>66656</v>
      </c>
    </row>
    <row r="8" spans="1:4">
      <c r="A8">
        <v>2015</v>
      </c>
      <c r="B8" t="s">
        <v>176</v>
      </c>
      <c r="C8" t="s">
        <v>271</v>
      </c>
      <c r="D8" s="24">
        <v>53108</v>
      </c>
    </row>
    <row r="9" spans="1:4">
      <c r="A9">
        <v>2015</v>
      </c>
      <c r="B9" t="s">
        <v>130</v>
      </c>
      <c r="C9" t="s">
        <v>130</v>
      </c>
      <c r="D9" s="24">
        <v>28713</v>
      </c>
    </row>
    <row r="10" spans="1:4">
      <c r="A10">
        <v>2015</v>
      </c>
      <c r="B10" t="s">
        <v>131</v>
      </c>
      <c r="C10" t="s">
        <v>131</v>
      </c>
      <c r="D10" s="24">
        <v>6757</v>
      </c>
    </row>
    <row r="11" spans="1:4">
      <c r="A11">
        <v>2015</v>
      </c>
      <c r="B11" t="s">
        <v>148</v>
      </c>
      <c r="C11" t="s">
        <v>264</v>
      </c>
      <c r="D11" s="24">
        <v>1229</v>
      </c>
    </row>
    <row r="12" spans="1:4">
      <c r="A12">
        <v>2015</v>
      </c>
      <c r="B12" t="s">
        <v>137</v>
      </c>
      <c r="C12" t="s">
        <v>272</v>
      </c>
      <c r="D12" s="24">
        <v>16583</v>
      </c>
    </row>
    <row r="13" spans="1:4">
      <c r="A13">
        <v>2015</v>
      </c>
      <c r="B13" t="s">
        <v>132</v>
      </c>
      <c r="C13" t="s">
        <v>132</v>
      </c>
      <c r="D13" s="24">
        <v>2059</v>
      </c>
    </row>
    <row r="14" spans="1:4">
      <c r="A14">
        <v>2015</v>
      </c>
      <c r="B14" t="s">
        <v>133</v>
      </c>
      <c r="C14" t="s">
        <v>133</v>
      </c>
      <c r="D14" s="24">
        <v>11705</v>
      </c>
    </row>
    <row r="15" spans="1:4">
      <c r="A15">
        <v>2015</v>
      </c>
      <c r="B15" t="s">
        <v>125</v>
      </c>
      <c r="C15" t="s">
        <v>273</v>
      </c>
      <c r="D15" s="24">
        <v>203466</v>
      </c>
    </row>
    <row r="16" spans="1:4">
      <c r="A16">
        <v>2015</v>
      </c>
      <c r="B16" t="s">
        <v>135</v>
      </c>
      <c r="C16" t="s">
        <v>135</v>
      </c>
      <c r="D16" s="24">
        <v>40659</v>
      </c>
    </row>
    <row r="17" spans="1:4">
      <c r="A17">
        <v>2015</v>
      </c>
      <c r="B17" t="s">
        <v>274</v>
      </c>
      <c r="C17" t="s">
        <v>274</v>
      </c>
      <c r="D17" s="24">
        <v>87212</v>
      </c>
    </row>
    <row r="18" spans="1:4">
      <c r="A18">
        <v>2015</v>
      </c>
      <c r="B18" t="s">
        <v>138</v>
      </c>
      <c r="C18" t="s">
        <v>275</v>
      </c>
      <c r="D18" s="24">
        <v>18438</v>
      </c>
    </row>
    <row r="19" spans="1:4">
      <c r="A19">
        <v>2015</v>
      </c>
      <c r="B19" t="s">
        <v>158</v>
      </c>
      <c r="C19" t="s">
        <v>276</v>
      </c>
      <c r="D19" s="24">
        <v>3289</v>
      </c>
    </row>
    <row r="20" spans="1:4">
      <c r="A20">
        <v>2015</v>
      </c>
      <c r="B20" t="s">
        <v>139</v>
      </c>
      <c r="C20" t="s">
        <v>139</v>
      </c>
      <c r="D20" s="24">
        <v>28892</v>
      </c>
    </row>
    <row r="21" spans="1:4">
      <c r="A21">
        <v>2015</v>
      </c>
      <c r="B21" t="s">
        <v>140</v>
      </c>
      <c r="C21" t="s">
        <v>140</v>
      </c>
      <c r="D21" s="24">
        <v>20556</v>
      </c>
    </row>
    <row r="22" spans="1:4">
      <c r="A22">
        <v>2015</v>
      </c>
      <c r="B22" t="s">
        <v>141</v>
      </c>
      <c r="C22" t="s">
        <v>141</v>
      </c>
      <c r="D22" s="24">
        <v>3729</v>
      </c>
    </row>
    <row r="23" spans="1:4">
      <c r="A23">
        <v>2015</v>
      </c>
      <c r="B23" t="s">
        <v>142</v>
      </c>
      <c r="C23" t="s">
        <v>142</v>
      </c>
      <c r="D23" s="24">
        <v>47298</v>
      </c>
    </row>
    <row r="24" spans="1:4">
      <c r="A24">
        <v>2015</v>
      </c>
      <c r="B24" t="s">
        <v>277</v>
      </c>
      <c r="C24" t="s">
        <v>277</v>
      </c>
      <c r="D24" s="24">
        <v>11145</v>
      </c>
    </row>
    <row r="25" spans="1:4">
      <c r="A25">
        <v>2015</v>
      </c>
      <c r="B25" t="s">
        <v>125</v>
      </c>
      <c r="C25" t="s">
        <v>278</v>
      </c>
      <c r="D25" s="24">
        <v>53789</v>
      </c>
    </row>
    <row r="26" spans="1:4">
      <c r="A26">
        <v>2015</v>
      </c>
      <c r="B26" t="s">
        <v>148</v>
      </c>
      <c r="C26" t="s">
        <v>279</v>
      </c>
      <c r="D26" s="24">
        <v>21415</v>
      </c>
    </row>
    <row r="27" spans="1:4">
      <c r="A27">
        <v>2015</v>
      </c>
      <c r="B27" t="s">
        <v>144</v>
      </c>
      <c r="C27" t="s">
        <v>144</v>
      </c>
      <c r="D27" s="24">
        <v>21929</v>
      </c>
    </row>
    <row r="28" spans="1:4">
      <c r="A28">
        <v>2015</v>
      </c>
      <c r="B28" t="s">
        <v>145</v>
      </c>
      <c r="C28" t="s">
        <v>145</v>
      </c>
      <c r="D28" s="24">
        <v>2703</v>
      </c>
    </row>
    <row r="29" spans="1:4">
      <c r="A29">
        <v>2015</v>
      </c>
      <c r="B29" t="s">
        <v>125</v>
      </c>
      <c r="C29" t="s">
        <v>280</v>
      </c>
      <c r="D29" s="24">
        <v>241986</v>
      </c>
    </row>
    <row r="30" spans="1:4">
      <c r="A30">
        <v>2015</v>
      </c>
      <c r="B30" t="s">
        <v>146</v>
      </c>
      <c r="C30" t="s">
        <v>146</v>
      </c>
      <c r="D30" s="24">
        <v>1225</v>
      </c>
    </row>
    <row r="31" spans="1:4">
      <c r="A31">
        <v>2015</v>
      </c>
      <c r="B31" t="s">
        <v>147</v>
      </c>
      <c r="C31" t="s">
        <v>147</v>
      </c>
      <c r="D31" s="24">
        <v>5510</v>
      </c>
    </row>
    <row r="32" spans="1:4">
      <c r="A32">
        <v>2015</v>
      </c>
      <c r="B32" t="s">
        <v>125</v>
      </c>
      <c r="C32" t="s">
        <v>281</v>
      </c>
      <c r="D32" s="24">
        <v>154106</v>
      </c>
    </row>
    <row r="33" spans="1:4">
      <c r="A33">
        <v>2015</v>
      </c>
      <c r="B33" t="s">
        <v>148</v>
      </c>
      <c r="C33" t="s">
        <v>148</v>
      </c>
      <c r="D33" s="24">
        <v>1257467</v>
      </c>
    </row>
    <row r="34" spans="1:4">
      <c r="A34">
        <v>2015</v>
      </c>
      <c r="B34" t="s">
        <v>2</v>
      </c>
      <c r="C34" t="s">
        <v>2</v>
      </c>
      <c r="D34" s="24">
        <v>323919</v>
      </c>
    </row>
    <row r="35" spans="1:4">
      <c r="A35">
        <v>2015</v>
      </c>
      <c r="B35" t="s">
        <v>149</v>
      </c>
      <c r="C35" t="s">
        <v>282</v>
      </c>
      <c r="D35" s="24">
        <v>16157</v>
      </c>
    </row>
    <row r="36" spans="1:4">
      <c r="A36">
        <v>2015</v>
      </c>
      <c r="B36" t="s">
        <v>168</v>
      </c>
      <c r="C36" t="s">
        <v>283</v>
      </c>
      <c r="D36" s="24">
        <v>5569</v>
      </c>
    </row>
    <row r="37" spans="1:4">
      <c r="A37">
        <v>2015</v>
      </c>
      <c r="B37" t="s">
        <v>150</v>
      </c>
      <c r="C37" t="s">
        <v>150</v>
      </c>
      <c r="D37" s="24">
        <v>27467</v>
      </c>
    </row>
    <row r="38" spans="1:4">
      <c r="A38">
        <v>2015</v>
      </c>
      <c r="B38" t="s">
        <v>175</v>
      </c>
      <c r="C38" t="s">
        <v>284</v>
      </c>
      <c r="D38" s="24">
        <v>92405</v>
      </c>
    </row>
    <row r="39" spans="1:4">
      <c r="A39">
        <v>2015</v>
      </c>
      <c r="B39" t="s">
        <v>151</v>
      </c>
      <c r="C39" t="s">
        <v>151</v>
      </c>
      <c r="D39" s="24">
        <v>10125</v>
      </c>
    </row>
    <row r="40" spans="1:4">
      <c r="A40">
        <v>2015</v>
      </c>
      <c r="B40" t="s">
        <v>152</v>
      </c>
      <c r="C40" t="s">
        <v>152</v>
      </c>
      <c r="D40" s="24">
        <v>13345</v>
      </c>
    </row>
    <row r="41" spans="1:4">
      <c r="A41">
        <v>2015</v>
      </c>
      <c r="B41" t="s">
        <v>153</v>
      </c>
      <c r="C41" t="s">
        <v>153</v>
      </c>
      <c r="D41" s="24">
        <v>153947</v>
      </c>
    </row>
    <row r="42" spans="1:4">
      <c r="A42">
        <v>2015</v>
      </c>
      <c r="B42" t="s">
        <v>155</v>
      </c>
      <c r="C42" t="s">
        <v>285</v>
      </c>
      <c r="D42" s="24">
        <v>7096</v>
      </c>
    </row>
    <row r="43" spans="1:4">
      <c r="A43">
        <v>2015</v>
      </c>
      <c r="B43" t="s">
        <v>154</v>
      </c>
      <c r="C43" t="s">
        <v>154</v>
      </c>
      <c r="D43" s="24">
        <v>35865</v>
      </c>
    </row>
    <row r="44" spans="1:4">
      <c r="A44">
        <v>2015</v>
      </c>
      <c r="B44" t="s">
        <v>155</v>
      </c>
      <c r="C44" t="s">
        <v>155</v>
      </c>
      <c r="D44" s="24">
        <v>35171</v>
      </c>
    </row>
    <row r="45" spans="1:4">
      <c r="A45">
        <v>2015</v>
      </c>
      <c r="B45" t="s">
        <v>156</v>
      </c>
      <c r="C45" t="s">
        <v>156</v>
      </c>
      <c r="D45" s="24">
        <v>52770</v>
      </c>
    </row>
    <row r="46" spans="1:4">
      <c r="A46">
        <v>2015</v>
      </c>
      <c r="B46" t="s">
        <v>157</v>
      </c>
      <c r="C46" t="s">
        <v>157</v>
      </c>
      <c r="D46" s="24">
        <v>9008</v>
      </c>
    </row>
    <row r="47" spans="1:4">
      <c r="A47">
        <v>2015</v>
      </c>
      <c r="B47" t="s">
        <v>158</v>
      </c>
      <c r="C47" t="s">
        <v>158</v>
      </c>
      <c r="D47" s="24">
        <v>23996</v>
      </c>
    </row>
    <row r="48" spans="1:4">
      <c r="A48">
        <v>2015</v>
      </c>
      <c r="B48" t="s">
        <v>159</v>
      </c>
      <c r="C48" t="s">
        <v>159</v>
      </c>
      <c r="D48" s="24">
        <v>6075</v>
      </c>
    </row>
    <row r="49" spans="1:4">
      <c r="A49">
        <v>2015</v>
      </c>
      <c r="B49" t="s">
        <v>160</v>
      </c>
      <c r="C49" t="s">
        <v>160</v>
      </c>
      <c r="D49" s="24">
        <v>67388</v>
      </c>
    </row>
    <row r="50" spans="1:4">
      <c r="A50">
        <v>2015</v>
      </c>
      <c r="B50" t="s">
        <v>161</v>
      </c>
      <c r="C50" t="s">
        <v>161</v>
      </c>
      <c r="D50" s="24">
        <v>11840</v>
      </c>
    </row>
    <row r="51" spans="1:4">
      <c r="A51">
        <v>2015</v>
      </c>
      <c r="B51" t="s">
        <v>148</v>
      </c>
      <c r="C51" t="s">
        <v>286</v>
      </c>
      <c r="D51" s="24">
        <v>13445</v>
      </c>
    </row>
    <row r="52" spans="1:4">
      <c r="A52">
        <v>2015</v>
      </c>
      <c r="B52" t="s">
        <v>162</v>
      </c>
      <c r="C52" t="s">
        <v>162</v>
      </c>
      <c r="D52" s="24">
        <v>55949</v>
      </c>
    </row>
    <row r="53" spans="1:4">
      <c r="A53">
        <v>2015</v>
      </c>
      <c r="B53" t="s">
        <v>163</v>
      </c>
      <c r="C53" t="s">
        <v>163</v>
      </c>
      <c r="D53" s="24">
        <v>10892</v>
      </c>
    </row>
    <row r="54" spans="1:4">
      <c r="A54">
        <v>2015</v>
      </c>
      <c r="B54" t="s">
        <v>148</v>
      </c>
      <c r="C54" t="s">
        <v>287</v>
      </c>
      <c r="D54" s="24">
        <v>36317</v>
      </c>
    </row>
    <row r="55" spans="1:4">
      <c r="A55">
        <v>2015</v>
      </c>
      <c r="B55" t="s">
        <v>125</v>
      </c>
      <c r="C55" t="s">
        <v>288</v>
      </c>
      <c r="D55" s="24">
        <v>358772</v>
      </c>
    </row>
    <row r="56" spans="1:4">
      <c r="A56">
        <v>2015</v>
      </c>
      <c r="B56" t="s">
        <v>164</v>
      </c>
      <c r="C56" t="s">
        <v>164</v>
      </c>
      <c r="D56" s="24">
        <v>33386</v>
      </c>
    </row>
    <row r="57" spans="1:4">
      <c r="A57">
        <v>2015</v>
      </c>
      <c r="B57" t="s">
        <v>165</v>
      </c>
      <c r="C57" t="s">
        <v>165</v>
      </c>
      <c r="D57" s="24">
        <v>4270</v>
      </c>
    </row>
    <row r="58" spans="1:4">
      <c r="A58">
        <v>2015</v>
      </c>
      <c r="B58" t="s">
        <v>166</v>
      </c>
      <c r="C58" t="s">
        <v>166</v>
      </c>
      <c r="D58" s="24">
        <v>5860</v>
      </c>
    </row>
    <row r="59" spans="1:4">
      <c r="A59">
        <v>2015</v>
      </c>
      <c r="B59" t="s">
        <v>167</v>
      </c>
      <c r="C59" t="s">
        <v>167</v>
      </c>
      <c r="D59" s="24">
        <v>2780</v>
      </c>
    </row>
    <row r="60" spans="1:4">
      <c r="A60">
        <v>2015</v>
      </c>
      <c r="B60" t="s">
        <v>135</v>
      </c>
      <c r="C60" t="s">
        <v>289</v>
      </c>
      <c r="D60" s="24">
        <v>17072</v>
      </c>
    </row>
    <row r="61" spans="1:4">
      <c r="A61">
        <v>2015</v>
      </c>
      <c r="B61" t="s">
        <v>168</v>
      </c>
      <c r="C61" t="s">
        <v>290</v>
      </c>
      <c r="D61" s="24">
        <v>50614</v>
      </c>
    </row>
    <row r="62" spans="1:4">
      <c r="A62">
        <v>2015</v>
      </c>
      <c r="B62" t="s">
        <v>169</v>
      </c>
      <c r="C62" t="s">
        <v>169</v>
      </c>
      <c r="D62" s="24">
        <v>7059</v>
      </c>
    </row>
    <row r="63" spans="1:4">
      <c r="A63">
        <v>2015</v>
      </c>
      <c r="B63" t="s">
        <v>170</v>
      </c>
      <c r="C63" t="s">
        <v>170</v>
      </c>
      <c r="D63" s="24">
        <v>758311</v>
      </c>
    </row>
    <row r="64" spans="1:4">
      <c r="A64">
        <v>2015</v>
      </c>
      <c r="B64" t="s">
        <v>134</v>
      </c>
      <c r="C64" t="s">
        <v>291</v>
      </c>
      <c r="D64" s="24">
        <v>118481</v>
      </c>
    </row>
    <row r="65" spans="1:4">
      <c r="A65">
        <v>2015</v>
      </c>
      <c r="B65" t="s">
        <v>171</v>
      </c>
      <c r="C65" t="s">
        <v>171</v>
      </c>
      <c r="D65" s="24">
        <v>13172</v>
      </c>
    </row>
    <row r="66" spans="1:4">
      <c r="A66">
        <v>2015</v>
      </c>
      <c r="B66" t="s">
        <v>175</v>
      </c>
      <c r="C66" t="s">
        <v>292</v>
      </c>
      <c r="D66" s="24">
        <v>55417</v>
      </c>
    </row>
    <row r="67" spans="1:4">
      <c r="A67">
        <v>2015</v>
      </c>
      <c r="B67" t="s">
        <v>172</v>
      </c>
      <c r="C67" t="s">
        <v>172</v>
      </c>
      <c r="D67" s="24">
        <v>22666</v>
      </c>
    </row>
    <row r="68" spans="1:4">
      <c r="A68">
        <v>2015</v>
      </c>
      <c r="B68" t="s">
        <v>173</v>
      </c>
      <c r="C68" t="s">
        <v>173</v>
      </c>
      <c r="D68" s="24">
        <v>3725</v>
      </c>
    </row>
    <row r="69" spans="1:4">
      <c r="A69">
        <v>2015</v>
      </c>
      <c r="B69" t="s">
        <v>138</v>
      </c>
      <c r="C69" t="s">
        <v>293</v>
      </c>
      <c r="D69" s="24">
        <v>3812</v>
      </c>
    </row>
    <row r="70" spans="1:4">
      <c r="A70">
        <v>2015</v>
      </c>
      <c r="B70" t="s">
        <v>174</v>
      </c>
      <c r="C70" t="s">
        <v>174</v>
      </c>
      <c r="D70" s="24">
        <v>22954</v>
      </c>
    </row>
    <row r="71" spans="1:4">
      <c r="A71">
        <v>2015</v>
      </c>
      <c r="B71" t="s">
        <v>134</v>
      </c>
      <c r="C71" t="s">
        <v>294</v>
      </c>
      <c r="D71" s="24">
        <v>41798</v>
      </c>
    </row>
    <row r="72" spans="1:4">
      <c r="A72">
        <v>2015</v>
      </c>
      <c r="B72" t="s">
        <v>148</v>
      </c>
      <c r="C72" t="s">
        <v>295</v>
      </c>
      <c r="D72" s="24">
        <v>15966</v>
      </c>
    </row>
    <row r="73" spans="1:4">
      <c r="A73">
        <v>2016</v>
      </c>
      <c r="B73" t="s">
        <v>126</v>
      </c>
      <c r="C73" t="s">
        <v>126</v>
      </c>
      <c r="D73" s="24">
        <v>11707</v>
      </c>
    </row>
    <row r="74" spans="1:4">
      <c r="A74">
        <v>2016</v>
      </c>
      <c r="B74" t="s">
        <v>127</v>
      </c>
      <c r="C74" t="s">
        <v>127</v>
      </c>
      <c r="D74" s="24">
        <v>1639</v>
      </c>
    </row>
    <row r="75" spans="1:4">
      <c r="A75">
        <v>2016</v>
      </c>
      <c r="B75" t="s">
        <v>128</v>
      </c>
      <c r="C75" t="s">
        <v>128</v>
      </c>
      <c r="D75" s="24">
        <v>36355</v>
      </c>
    </row>
    <row r="76" spans="1:4">
      <c r="A76">
        <v>2016</v>
      </c>
      <c r="B76" t="s">
        <v>176</v>
      </c>
      <c r="C76" t="s">
        <v>270</v>
      </c>
      <c r="D76" s="24">
        <v>39406</v>
      </c>
    </row>
    <row r="77" spans="1:4">
      <c r="A77">
        <v>2016</v>
      </c>
      <c r="B77" t="s">
        <v>129</v>
      </c>
      <c r="C77" t="s">
        <v>129</v>
      </c>
      <c r="D77" s="24">
        <v>66824</v>
      </c>
    </row>
    <row r="78" spans="1:4">
      <c r="A78">
        <v>2016</v>
      </c>
      <c r="B78" t="s">
        <v>176</v>
      </c>
      <c r="C78" t="s">
        <v>271</v>
      </c>
      <c r="D78" s="24">
        <v>64125</v>
      </c>
    </row>
    <row r="79" spans="1:4">
      <c r="A79">
        <v>2016</v>
      </c>
      <c r="B79" t="s">
        <v>130</v>
      </c>
      <c r="C79" t="s">
        <v>130</v>
      </c>
      <c r="D79" s="24">
        <v>28808</v>
      </c>
    </row>
    <row r="80" spans="1:4">
      <c r="A80">
        <v>2016</v>
      </c>
      <c r="B80" t="s">
        <v>131</v>
      </c>
      <c r="C80" t="s">
        <v>131</v>
      </c>
      <c r="D80" s="24">
        <v>6798</v>
      </c>
    </row>
    <row r="81" spans="1:4">
      <c r="A81">
        <v>2016</v>
      </c>
      <c r="B81" t="s">
        <v>148</v>
      </c>
      <c r="C81" t="s">
        <v>264</v>
      </c>
      <c r="D81" s="24">
        <v>1247</v>
      </c>
    </row>
    <row r="82" spans="1:4">
      <c r="A82">
        <v>2016</v>
      </c>
      <c r="B82" t="s">
        <v>137</v>
      </c>
      <c r="C82" t="s">
        <v>272</v>
      </c>
      <c r="D82" s="24">
        <v>16864</v>
      </c>
    </row>
    <row r="83" spans="1:4">
      <c r="A83">
        <v>2016</v>
      </c>
      <c r="B83" t="s">
        <v>132</v>
      </c>
      <c r="C83" t="s">
        <v>132</v>
      </c>
      <c r="D83" s="24">
        <v>2137</v>
      </c>
    </row>
    <row r="84" spans="1:4">
      <c r="A84">
        <v>2016</v>
      </c>
      <c r="B84" t="s">
        <v>133</v>
      </c>
      <c r="C84" t="s">
        <v>133</v>
      </c>
      <c r="D84" s="24">
        <v>11795</v>
      </c>
    </row>
    <row r="85" spans="1:4">
      <c r="A85">
        <v>2016</v>
      </c>
      <c r="B85" t="s">
        <v>125</v>
      </c>
      <c r="C85" t="s">
        <v>273</v>
      </c>
      <c r="D85" s="24">
        <v>204728</v>
      </c>
    </row>
    <row r="86" spans="1:4">
      <c r="A86">
        <v>2016</v>
      </c>
      <c r="B86" t="s">
        <v>135</v>
      </c>
      <c r="C86" t="s">
        <v>135</v>
      </c>
      <c r="D86" s="24">
        <v>40834</v>
      </c>
    </row>
    <row r="87" spans="1:4">
      <c r="A87">
        <v>2016</v>
      </c>
      <c r="B87" t="s">
        <v>274</v>
      </c>
      <c r="C87" t="s">
        <v>274</v>
      </c>
      <c r="D87" s="24">
        <v>87901</v>
      </c>
    </row>
    <row r="88" spans="1:4">
      <c r="A88">
        <v>2016</v>
      </c>
      <c r="B88" t="s">
        <v>138</v>
      </c>
      <c r="C88" t="s">
        <v>275</v>
      </c>
      <c r="D88" s="24">
        <v>18641</v>
      </c>
    </row>
    <row r="89" spans="1:4">
      <c r="A89">
        <v>2016</v>
      </c>
      <c r="B89" t="s">
        <v>158</v>
      </c>
      <c r="C89" t="s">
        <v>276</v>
      </c>
      <c r="D89" s="24">
        <v>3283</v>
      </c>
    </row>
    <row r="90" spans="1:4">
      <c r="A90">
        <v>2016</v>
      </c>
      <c r="B90" t="s">
        <v>139</v>
      </c>
      <c r="C90" t="s">
        <v>139</v>
      </c>
      <c r="D90" s="24">
        <v>29327</v>
      </c>
    </row>
    <row r="91" spans="1:4">
      <c r="A91">
        <v>2016</v>
      </c>
      <c r="B91" t="s">
        <v>140</v>
      </c>
      <c r="C91" t="s">
        <v>140</v>
      </c>
      <c r="D91" s="24">
        <v>20825</v>
      </c>
    </row>
    <row r="92" spans="1:4">
      <c r="A92">
        <v>2016</v>
      </c>
      <c r="B92" t="s">
        <v>141</v>
      </c>
      <c r="C92" t="s">
        <v>141</v>
      </c>
      <c r="D92" s="24">
        <v>3746</v>
      </c>
    </row>
    <row r="93" spans="1:4">
      <c r="A93">
        <v>2016</v>
      </c>
      <c r="B93" t="s">
        <v>142</v>
      </c>
      <c r="C93" t="s">
        <v>142</v>
      </c>
      <c r="D93" s="24">
        <v>47362</v>
      </c>
    </row>
    <row r="94" spans="1:4">
      <c r="A94">
        <v>2016</v>
      </c>
      <c r="B94" t="s">
        <v>277</v>
      </c>
      <c r="C94" t="s">
        <v>277</v>
      </c>
      <c r="D94" s="24">
        <v>11169</v>
      </c>
    </row>
    <row r="95" spans="1:4">
      <c r="A95">
        <v>2016</v>
      </c>
      <c r="B95" t="s">
        <v>125</v>
      </c>
      <c r="C95" t="s">
        <v>278</v>
      </c>
      <c r="D95" s="24">
        <v>54414</v>
      </c>
    </row>
    <row r="96" spans="1:4">
      <c r="A96">
        <v>2016</v>
      </c>
      <c r="B96" t="s">
        <v>144</v>
      </c>
      <c r="C96" t="s">
        <v>144</v>
      </c>
      <c r="D96" s="24">
        <v>22112</v>
      </c>
    </row>
    <row r="97" spans="1:4">
      <c r="A97">
        <v>2016</v>
      </c>
      <c r="B97" t="s">
        <v>145</v>
      </c>
      <c r="C97" t="s">
        <v>145</v>
      </c>
      <c r="D97" s="24">
        <v>2704</v>
      </c>
    </row>
    <row r="98" spans="1:4">
      <c r="A98">
        <v>2016</v>
      </c>
      <c r="B98" t="s">
        <v>125</v>
      </c>
      <c r="C98" t="s">
        <v>280</v>
      </c>
      <c r="D98" s="24">
        <v>244114</v>
      </c>
    </row>
    <row r="99" spans="1:4">
      <c r="A99">
        <v>2016</v>
      </c>
      <c r="B99" t="s">
        <v>146</v>
      </c>
      <c r="C99" t="s">
        <v>146</v>
      </c>
      <c r="D99" s="24">
        <v>1327</v>
      </c>
    </row>
    <row r="100" spans="1:4">
      <c r="A100">
        <v>2016</v>
      </c>
      <c r="B100" t="s">
        <v>147</v>
      </c>
      <c r="C100" t="s">
        <v>147</v>
      </c>
      <c r="D100" s="24">
        <v>5531</v>
      </c>
    </row>
    <row r="101" spans="1:4">
      <c r="A101">
        <v>2016</v>
      </c>
      <c r="B101" t="s">
        <v>125</v>
      </c>
      <c r="C101" t="s">
        <v>281</v>
      </c>
      <c r="D101" s="24">
        <v>158631</v>
      </c>
    </row>
    <row r="102" spans="1:4">
      <c r="A102">
        <v>2016</v>
      </c>
      <c r="B102" t="s">
        <v>148</v>
      </c>
      <c r="C102" t="s">
        <v>148</v>
      </c>
      <c r="D102" s="24">
        <v>1307906</v>
      </c>
    </row>
    <row r="103" spans="1:4">
      <c r="A103">
        <v>2016</v>
      </c>
      <c r="B103" t="s">
        <v>2</v>
      </c>
      <c r="C103" t="s">
        <v>2</v>
      </c>
      <c r="D103" s="24">
        <v>327880</v>
      </c>
    </row>
    <row r="104" spans="1:4">
      <c r="A104">
        <v>2016</v>
      </c>
      <c r="B104" t="s">
        <v>149</v>
      </c>
      <c r="C104" t="s">
        <v>282</v>
      </c>
      <c r="D104" s="24">
        <v>16443</v>
      </c>
    </row>
    <row r="105" spans="1:4">
      <c r="A105">
        <v>2016</v>
      </c>
      <c r="B105" t="s">
        <v>168</v>
      </c>
      <c r="C105" t="s">
        <v>283</v>
      </c>
      <c r="D105" s="24">
        <v>5563</v>
      </c>
    </row>
    <row r="106" spans="1:4">
      <c r="A106">
        <v>2016</v>
      </c>
      <c r="B106" t="s">
        <v>150</v>
      </c>
      <c r="C106" t="s">
        <v>150</v>
      </c>
      <c r="D106" s="24">
        <v>27541</v>
      </c>
    </row>
    <row r="107" spans="1:4">
      <c r="A107">
        <v>2016</v>
      </c>
      <c r="B107" t="s">
        <v>175</v>
      </c>
      <c r="C107" t="s">
        <v>284</v>
      </c>
      <c r="D107" s="24">
        <v>94059</v>
      </c>
    </row>
    <row r="108" spans="1:4">
      <c r="A108">
        <v>2016</v>
      </c>
      <c r="B108" t="s">
        <v>151</v>
      </c>
      <c r="C108" t="s">
        <v>151</v>
      </c>
      <c r="D108" s="24">
        <v>10214</v>
      </c>
    </row>
    <row r="109" spans="1:4">
      <c r="A109">
        <v>2016</v>
      </c>
      <c r="B109" t="s">
        <v>152</v>
      </c>
      <c r="C109" t="s">
        <v>152</v>
      </c>
      <c r="D109" s="24">
        <v>13406</v>
      </c>
    </row>
    <row r="110" spans="1:4">
      <c r="A110">
        <v>2016</v>
      </c>
      <c r="B110" t="s">
        <v>153</v>
      </c>
      <c r="C110" t="s">
        <v>153</v>
      </c>
      <c r="D110" s="24">
        <v>155496</v>
      </c>
    </row>
    <row r="111" spans="1:4">
      <c r="A111">
        <v>2016</v>
      </c>
      <c r="B111" t="s">
        <v>155</v>
      </c>
      <c r="C111" t="s">
        <v>285</v>
      </c>
      <c r="D111" s="24">
        <v>7231</v>
      </c>
    </row>
    <row r="112" spans="1:4">
      <c r="A112">
        <v>2016</v>
      </c>
      <c r="B112" t="s">
        <v>154</v>
      </c>
      <c r="C112" t="s">
        <v>154</v>
      </c>
      <c r="D112" s="24">
        <v>36818</v>
      </c>
    </row>
    <row r="113" spans="1:4">
      <c r="A113">
        <v>2016</v>
      </c>
      <c r="B113" t="s">
        <v>155</v>
      </c>
      <c r="C113" t="s">
        <v>155</v>
      </c>
      <c r="D113" s="24">
        <v>35465</v>
      </c>
    </row>
    <row r="114" spans="1:4">
      <c r="A114">
        <v>2016</v>
      </c>
      <c r="B114" t="s">
        <v>156</v>
      </c>
      <c r="C114" t="s">
        <v>156</v>
      </c>
      <c r="D114" s="24">
        <v>53617</v>
      </c>
    </row>
    <row r="115" spans="1:4">
      <c r="A115">
        <v>2016</v>
      </c>
      <c r="B115" t="s">
        <v>157</v>
      </c>
      <c r="C115" t="s">
        <v>157</v>
      </c>
      <c r="D115" s="24">
        <v>9234</v>
      </c>
    </row>
    <row r="116" spans="1:4">
      <c r="A116">
        <v>2016</v>
      </c>
      <c r="B116" t="s">
        <v>158</v>
      </c>
      <c r="C116" t="s">
        <v>158</v>
      </c>
      <c r="D116" s="24">
        <v>24070</v>
      </c>
    </row>
    <row r="117" spans="1:4">
      <c r="A117">
        <v>2016</v>
      </c>
      <c r="B117" t="s">
        <v>159</v>
      </c>
      <c r="C117" t="s">
        <v>159</v>
      </c>
      <c r="D117" s="24">
        <v>6007</v>
      </c>
    </row>
    <row r="118" spans="1:4">
      <c r="A118">
        <v>2016</v>
      </c>
      <c r="B118" t="s">
        <v>160</v>
      </c>
      <c r="C118" t="s">
        <v>160</v>
      </c>
      <c r="D118" s="24">
        <v>68811</v>
      </c>
    </row>
    <row r="119" spans="1:4">
      <c r="A119">
        <v>2016</v>
      </c>
      <c r="B119" t="s">
        <v>161</v>
      </c>
      <c r="C119" t="s">
        <v>161</v>
      </c>
      <c r="D119" s="24">
        <v>12000</v>
      </c>
    </row>
    <row r="120" spans="1:4">
      <c r="A120">
        <v>2016</v>
      </c>
      <c r="B120" t="s">
        <v>148</v>
      </c>
      <c r="C120" t="s">
        <v>286</v>
      </c>
      <c r="D120" s="24">
        <v>13570</v>
      </c>
    </row>
    <row r="121" spans="1:4">
      <c r="A121">
        <v>2016</v>
      </c>
      <c r="B121" t="s">
        <v>162</v>
      </c>
      <c r="C121" t="s">
        <v>162</v>
      </c>
      <c r="D121" s="24">
        <v>56811</v>
      </c>
    </row>
    <row r="122" spans="1:4">
      <c r="A122">
        <v>2016</v>
      </c>
      <c r="B122" t="s">
        <v>163</v>
      </c>
      <c r="C122" t="s">
        <v>163</v>
      </c>
      <c r="D122" s="24">
        <v>10994</v>
      </c>
    </row>
    <row r="123" spans="1:4">
      <c r="A123">
        <v>2016</v>
      </c>
      <c r="B123" t="s">
        <v>148</v>
      </c>
      <c r="C123" t="s">
        <v>287</v>
      </c>
      <c r="D123" s="24">
        <v>36574</v>
      </c>
    </row>
    <row r="124" spans="1:4">
      <c r="A124">
        <v>2016</v>
      </c>
      <c r="B124" t="s">
        <v>125</v>
      </c>
      <c r="C124" t="s">
        <v>288</v>
      </c>
      <c r="D124" s="24">
        <v>364505</v>
      </c>
    </row>
    <row r="125" spans="1:4">
      <c r="A125">
        <v>2016</v>
      </c>
      <c r="B125" t="s">
        <v>164</v>
      </c>
      <c r="C125" t="s">
        <v>164</v>
      </c>
      <c r="D125" s="24">
        <v>33487</v>
      </c>
    </row>
    <row r="126" spans="1:4">
      <c r="A126">
        <v>2016</v>
      </c>
      <c r="B126" t="s">
        <v>165</v>
      </c>
      <c r="C126" t="s">
        <v>165</v>
      </c>
      <c r="D126" s="24">
        <v>4275</v>
      </c>
    </row>
    <row r="127" spans="1:4">
      <c r="A127">
        <v>2016</v>
      </c>
      <c r="B127" t="s">
        <v>166</v>
      </c>
      <c r="C127" t="s">
        <v>166</v>
      </c>
      <c r="D127" s="24">
        <v>5875</v>
      </c>
    </row>
    <row r="128" spans="1:4">
      <c r="A128">
        <v>2016</v>
      </c>
      <c r="B128" t="s">
        <v>167</v>
      </c>
      <c r="C128" t="s">
        <v>167</v>
      </c>
      <c r="D128" s="24">
        <v>2790</v>
      </c>
    </row>
    <row r="129" spans="1:4">
      <c r="A129">
        <v>2016</v>
      </c>
      <c r="B129" t="s">
        <v>135</v>
      </c>
      <c r="C129" t="s">
        <v>289</v>
      </c>
      <c r="D129" s="24">
        <v>17246</v>
      </c>
    </row>
    <row r="130" spans="1:4">
      <c r="A130">
        <v>2016</v>
      </c>
      <c r="B130" t="s">
        <v>168</v>
      </c>
      <c r="C130" t="s">
        <v>290</v>
      </c>
      <c r="D130" s="24">
        <v>50769</v>
      </c>
    </row>
    <row r="131" spans="1:4">
      <c r="A131">
        <v>2016</v>
      </c>
      <c r="B131" t="s">
        <v>169</v>
      </c>
      <c r="C131" t="s">
        <v>169</v>
      </c>
      <c r="D131" s="24">
        <v>7095</v>
      </c>
    </row>
    <row r="132" spans="1:4">
      <c r="A132">
        <v>2016</v>
      </c>
      <c r="B132" t="s">
        <v>170</v>
      </c>
      <c r="C132" t="s">
        <v>170</v>
      </c>
      <c r="D132" s="24">
        <v>761920</v>
      </c>
    </row>
    <row r="133" spans="1:4">
      <c r="A133">
        <v>2016</v>
      </c>
      <c r="B133" t="s">
        <v>134</v>
      </c>
      <c r="C133" t="s">
        <v>291</v>
      </c>
      <c r="D133" s="24">
        <v>119533</v>
      </c>
    </row>
    <row r="134" spans="1:4">
      <c r="A134">
        <v>2016</v>
      </c>
      <c r="B134" t="s">
        <v>171</v>
      </c>
      <c r="C134" t="s">
        <v>171</v>
      </c>
      <c r="D134" s="24">
        <v>13346</v>
      </c>
    </row>
    <row r="135" spans="1:4">
      <c r="A135">
        <v>2016</v>
      </c>
      <c r="B135" t="s">
        <v>175</v>
      </c>
      <c r="C135" t="s">
        <v>292</v>
      </c>
      <c r="D135" s="24">
        <v>56231</v>
      </c>
    </row>
    <row r="136" spans="1:4">
      <c r="A136">
        <v>2016</v>
      </c>
      <c r="B136" t="s">
        <v>172</v>
      </c>
      <c r="C136" t="s">
        <v>172</v>
      </c>
      <c r="D136" s="24">
        <v>22853</v>
      </c>
    </row>
    <row r="137" spans="1:4">
      <c r="A137">
        <v>2016</v>
      </c>
      <c r="B137" t="s">
        <v>173</v>
      </c>
      <c r="C137" t="s">
        <v>173</v>
      </c>
      <c r="D137" s="24">
        <v>3739</v>
      </c>
    </row>
    <row r="138" spans="1:4">
      <c r="A138">
        <v>2016</v>
      </c>
      <c r="B138" t="s">
        <v>138</v>
      </c>
      <c r="C138" t="s">
        <v>293</v>
      </c>
      <c r="D138" s="24">
        <v>3829</v>
      </c>
    </row>
    <row r="139" spans="1:4">
      <c r="A139">
        <v>2016</v>
      </c>
      <c r="B139" t="s">
        <v>174</v>
      </c>
      <c r="C139" t="s">
        <v>174</v>
      </c>
      <c r="D139" s="24">
        <v>23168</v>
      </c>
    </row>
    <row r="140" spans="1:4">
      <c r="A140">
        <v>2016</v>
      </c>
      <c r="B140" t="s">
        <v>134</v>
      </c>
      <c r="C140" t="s">
        <v>294</v>
      </c>
      <c r="D140" s="24">
        <v>42178</v>
      </c>
    </row>
    <row r="141" spans="1:4">
      <c r="A141">
        <v>2017</v>
      </c>
      <c r="B141" t="s">
        <v>125</v>
      </c>
      <c r="C141" t="s">
        <v>125</v>
      </c>
      <c r="D141" s="24">
        <v>982023</v>
      </c>
    </row>
    <row r="142" spans="1:4">
      <c r="A142">
        <v>2017</v>
      </c>
      <c r="B142" t="s">
        <v>126</v>
      </c>
      <c r="C142" t="s">
        <v>126</v>
      </c>
      <c r="D142" s="24">
        <v>11724</v>
      </c>
    </row>
    <row r="143" spans="1:4">
      <c r="A143">
        <v>2017</v>
      </c>
      <c r="B143" t="s">
        <v>127</v>
      </c>
      <c r="C143" t="s">
        <v>127</v>
      </c>
      <c r="D143" s="24">
        <v>1637</v>
      </c>
    </row>
    <row r="144" spans="1:4">
      <c r="A144">
        <v>2017</v>
      </c>
      <c r="B144" t="s">
        <v>128</v>
      </c>
      <c r="C144" t="s">
        <v>128</v>
      </c>
      <c r="D144" s="24">
        <v>36585</v>
      </c>
    </row>
    <row r="145" spans="1:4">
      <c r="A145">
        <v>2017</v>
      </c>
      <c r="B145" t="s">
        <v>176</v>
      </c>
      <c r="C145" t="s">
        <v>270</v>
      </c>
      <c r="D145" s="24">
        <v>39623</v>
      </c>
    </row>
    <row r="146" spans="1:4">
      <c r="A146">
        <v>2017</v>
      </c>
      <c r="B146" t="s">
        <v>129</v>
      </c>
      <c r="C146" t="s">
        <v>129</v>
      </c>
      <c r="D146" s="24">
        <v>67122</v>
      </c>
    </row>
    <row r="147" spans="1:4">
      <c r="A147">
        <v>2017</v>
      </c>
      <c r="B147" t="s">
        <v>130</v>
      </c>
      <c r="C147" t="s">
        <v>130</v>
      </c>
      <c r="D147" s="24">
        <v>29057</v>
      </c>
    </row>
    <row r="148" spans="1:4">
      <c r="A148">
        <v>2017</v>
      </c>
      <c r="B148" t="s">
        <v>131</v>
      </c>
      <c r="C148" t="s">
        <v>131</v>
      </c>
      <c r="D148" s="24">
        <v>6916</v>
      </c>
    </row>
    <row r="149" spans="1:4">
      <c r="A149">
        <v>2017</v>
      </c>
      <c r="B149" t="s">
        <v>148</v>
      </c>
      <c r="C149" t="s">
        <v>264</v>
      </c>
      <c r="D149" s="24">
        <v>1237</v>
      </c>
    </row>
    <row r="150" spans="1:4">
      <c r="A150">
        <v>2017</v>
      </c>
      <c r="B150" t="s">
        <v>137</v>
      </c>
      <c r="C150" t="s">
        <v>272</v>
      </c>
      <c r="D150" s="24">
        <v>17172</v>
      </c>
    </row>
    <row r="151" spans="1:4">
      <c r="A151">
        <v>2017</v>
      </c>
      <c r="B151" t="s">
        <v>132</v>
      </c>
      <c r="C151" t="s">
        <v>132</v>
      </c>
      <c r="D151" s="24">
        <v>2242</v>
      </c>
    </row>
    <row r="152" spans="1:4">
      <c r="A152">
        <v>2017</v>
      </c>
      <c r="B152" t="s">
        <v>133</v>
      </c>
      <c r="C152" t="s">
        <v>133</v>
      </c>
      <c r="D152" s="24">
        <v>11982</v>
      </c>
    </row>
    <row r="153" spans="1:4">
      <c r="A153">
        <v>2017</v>
      </c>
      <c r="B153" t="s">
        <v>176</v>
      </c>
      <c r="C153" t="s">
        <v>296</v>
      </c>
      <c r="D153" s="24">
        <v>64726</v>
      </c>
    </row>
    <row r="154" spans="1:4">
      <c r="A154">
        <v>2017</v>
      </c>
      <c r="B154" t="s">
        <v>273</v>
      </c>
      <c r="C154" t="s">
        <v>273</v>
      </c>
      <c r="D154" s="24">
        <v>64726</v>
      </c>
    </row>
    <row r="155" spans="1:4">
      <c r="A155">
        <v>2017</v>
      </c>
      <c r="B155" t="s">
        <v>135</v>
      </c>
      <c r="C155" t="s">
        <v>135</v>
      </c>
      <c r="D155" s="24">
        <v>41143</v>
      </c>
    </row>
    <row r="156" spans="1:4">
      <c r="A156">
        <v>2017</v>
      </c>
      <c r="B156" t="s">
        <v>274</v>
      </c>
      <c r="C156" t="s">
        <v>274</v>
      </c>
      <c r="D156" s="24">
        <v>88422</v>
      </c>
    </row>
    <row r="157" spans="1:4">
      <c r="A157">
        <v>2017</v>
      </c>
      <c r="B157" t="s">
        <v>138</v>
      </c>
      <c r="C157" t="s">
        <v>275</v>
      </c>
      <c r="D157" s="24">
        <v>18952</v>
      </c>
    </row>
    <row r="158" spans="1:4">
      <c r="A158">
        <v>2017</v>
      </c>
      <c r="B158" t="s">
        <v>158</v>
      </c>
      <c r="C158" t="s">
        <v>276</v>
      </c>
      <c r="D158" s="24">
        <v>3288</v>
      </c>
    </row>
    <row r="159" spans="1:4">
      <c r="A159">
        <v>2017</v>
      </c>
      <c r="B159" t="s">
        <v>139</v>
      </c>
      <c r="C159" t="s">
        <v>139</v>
      </c>
      <c r="D159" s="24">
        <v>29756</v>
      </c>
    </row>
    <row r="160" spans="1:4">
      <c r="A160">
        <v>2017</v>
      </c>
      <c r="B160" t="s">
        <v>140</v>
      </c>
      <c r="C160" t="s">
        <v>140</v>
      </c>
      <c r="D160" s="24">
        <v>21108</v>
      </c>
    </row>
    <row r="161" spans="1:4">
      <c r="A161">
        <v>2017</v>
      </c>
      <c r="B161" t="s">
        <v>141</v>
      </c>
      <c r="C161" t="s">
        <v>141</v>
      </c>
      <c r="D161" s="24">
        <v>3748</v>
      </c>
    </row>
    <row r="162" spans="1:4">
      <c r="A162">
        <v>2017</v>
      </c>
      <c r="B162" t="s">
        <v>142</v>
      </c>
      <c r="C162" t="s">
        <v>142</v>
      </c>
      <c r="D162" s="24">
        <v>47427</v>
      </c>
    </row>
    <row r="163" spans="1:4">
      <c r="A163">
        <v>2017</v>
      </c>
      <c r="B163" t="s">
        <v>277</v>
      </c>
      <c r="C163" t="s">
        <v>277</v>
      </c>
      <c r="D163" s="24">
        <v>11354</v>
      </c>
    </row>
    <row r="164" spans="1:4">
      <c r="A164">
        <v>2017</v>
      </c>
      <c r="B164" t="s">
        <v>278</v>
      </c>
      <c r="C164" t="s">
        <v>278</v>
      </c>
      <c r="D164" s="24">
        <v>55239</v>
      </c>
    </row>
    <row r="165" spans="1:4">
      <c r="A165">
        <v>2017</v>
      </c>
      <c r="B165" t="s">
        <v>144</v>
      </c>
      <c r="C165" t="s">
        <v>144</v>
      </c>
      <c r="D165" s="24">
        <v>22195</v>
      </c>
    </row>
    <row r="166" spans="1:4">
      <c r="A166">
        <v>2017</v>
      </c>
      <c r="B166" t="s">
        <v>145</v>
      </c>
      <c r="C166" t="s">
        <v>145</v>
      </c>
      <c r="D166" s="24">
        <v>2697</v>
      </c>
    </row>
    <row r="167" spans="1:4">
      <c r="A167">
        <v>2017</v>
      </c>
      <c r="B167" t="s">
        <v>146</v>
      </c>
      <c r="C167" t="s">
        <v>146</v>
      </c>
      <c r="D167" s="24">
        <v>1254</v>
      </c>
    </row>
    <row r="168" spans="1:4">
      <c r="A168">
        <v>2017</v>
      </c>
      <c r="B168" t="s">
        <v>147</v>
      </c>
      <c r="C168" t="s">
        <v>147</v>
      </c>
      <c r="D168" s="24">
        <v>5534</v>
      </c>
    </row>
    <row r="169" spans="1:4">
      <c r="A169">
        <v>2017</v>
      </c>
      <c r="B169" t="s">
        <v>148</v>
      </c>
      <c r="C169" t="s">
        <v>148</v>
      </c>
      <c r="D169" s="24">
        <v>1320458</v>
      </c>
    </row>
    <row r="170" spans="1:4">
      <c r="A170">
        <v>2017</v>
      </c>
      <c r="B170" t="s">
        <v>2</v>
      </c>
      <c r="C170" t="s">
        <v>2</v>
      </c>
      <c r="D170" s="24">
        <v>331777</v>
      </c>
    </row>
    <row r="171" spans="1:4">
      <c r="A171">
        <v>2017</v>
      </c>
      <c r="B171" t="s">
        <v>149</v>
      </c>
      <c r="C171" t="s">
        <v>149</v>
      </c>
      <c r="D171" s="24">
        <v>17228</v>
      </c>
    </row>
    <row r="172" spans="1:4">
      <c r="A172">
        <v>2017</v>
      </c>
      <c r="B172" t="s">
        <v>168</v>
      </c>
      <c r="C172" t="s">
        <v>283</v>
      </c>
      <c r="D172" s="24">
        <v>5581</v>
      </c>
    </row>
    <row r="173" spans="1:4">
      <c r="A173">
        <v>2017</v>
      </c>
      <c r="B173" t="s">
        <v>150</v>
      </c>
      <c r="C173" t="s">
        <v>150</v>
      </c>
      <c r="D173" s="24">
        <v>27582</v>
      </c>
    </row>
    <row r="174" spans="1:4">
      <c r="A174">
        <v>2017</v>
      </c>
      <c r="B174" t="s">
        <v>175</v>
      </c>
      <c r="C174" t="s">
        <v>284</v>
      </c>
      <c r="D174" s="24">
        <v>95758</v>
      </c>
    </row>
    <row r="175" spans="1:4">
      <c r="A175">
        <v>2017</v>
      </c>
      <c r="B175" t="s">
        <v>151</v>
      </c>
      <c r="C175" t="s">
        <v>151</v>
      </c>
      <c r="D175" s="24">
        <v>10349</v>
      </c>
    </row>
    <row r="176" spans="1:4">
      <c r="A176">
        <v>2017</v>
      </c>
      <c r="B176" t="s">
        <v>152</v>
      </c>
      <c r="C176" t="s">
        <v>152</v>
      </c>
      <c r="D176" s="24">
        <v>13491</v>
      </c>
    </row>
    <row r="177" spans="1:4">
      <c r="A177">
        <v>2017</v>
      </c>
      <c r="B177" t="s">
        <v>153</v>
      </c>
      <c r="C177" t="s">
        <v>153</v>
      </c>
      <c r="D177" s="24">
        <v>157188</v>
      </c>
    </row>
    <row r="178" spans="1:4">
      <c r="A178">
        <v>2017</v>
      </c>
      <c r="B178" t="s">
        <v>155</v>
      </c>
      <c r="C178" t="s">
        <v>285</v>
      </c>
      <c r="D178" s="24">
        <v>7267</v>
      </c>
    </row>
    <row r="179" spans="1:4">
      <c r="A179">
        <v>2017</v>
      </c>
      <c r="B179" t="s">
        <v>154</v>
      </c>
      <c r="C179" t="s">
        <v>154</v>
      </c>
      <c r="D179" s="24">
        <v>37895</v>
      </c>
    </row>
    <row r="180" spans="1:4">
      <c r="A180">
        <v>2017</v>
      </c>
      <c r="B180" t="s">
        <v>155</v>
      </c>
      <c r="C180" t="s">
        <v>155</v>
      </c>
      <c r="D180" s="24">
        <v>35712</v>
      </c>
    </row>
    <row r="181" spans="1:4">
      <c r="A181">
        <v>2017</v>
      </c>
      <c r="B181" t="s">
        <v>156</v>
      </c>
      <c r="C181" t="s">
        <v>156</v>
      </c>
      <c r="D181" s="24">
        <v>54919</v>
      </c>
    </row>
    <row r="182" spans="1:4">
      <c r="A182">
        <v>2017</v>
      </c>
      <c r="B182" t="s">
        <v>157</v>
      </c>
      <c r="C182" t="s">
        <v>157</v>
      </c>
      <c r="D182" s="24">
        <v>9377</v>
      </c>
    </row>
    <row r="183" spans="1:4">
      <c r="A183">
        <v>2017</v>
      </c>
      <c r="B183" t="s">
        <v>158</v>
      </c>
      <c r="C183" t="s">
        <v>158</v>
      </c>
      <c r="D183" s="24">
        <v>24117</v>
      </c>
    </row>
    <row r="184" spans="1:4">
      <c r="A184">
        <v>2017</v>
      </c>
      <c r="B184" t="s">
        <v>159</v>
      </c>
      <c r="C184" t="s">
        <v>159</v>
      </c>
      <c r="D184" s="24">
        <v>5980</v>
      </c>
    </row>
    <row r="185" spans="1:4">
      <c r="A185">
        <v>2017</v>
      </c>
      <c r="B185" t="s">
        <v>160</v>
      </c>
      <c r="C185" t="s">
        <v>160</v>
      </c>
      <c r="D185" s="24">
        <v>70492</v>
      </c>
    </row>
    <row r="186" spans="1:4">
      <c r="A186">
        <v>2017</v>
      </c>
      <c r="B186" t="s">
        <v>161</v>
      </c>
      <c r="C186" t="s">
        <v>161</v>
      </c>
      <c r="D186" s="24">
        <v>12365</v>
      </c>
    </row>
    <row r="187" spans="1:4">
      <c r="A187">
        <v>2017</v>
      </c>
      <c r="B187" t="s">
        <v>148</v>
      </c>
      <c r="C187" t="s">
        <v>286</v>
      </c>
      <c r="D187" s="24">
        <v>13830</v>
      </c>
    </row>
    <row r="188" spans="1:4">
      <c r="A188">
        <v>2017</v>
      </c>
      <c r="B188" t="s">
        <v>162</v>
      </c>
      <c r="C188" t="s">
        <v>162</v>
      </c>
      <c r="D188" s="24">
        <v>57584</v>
      </c>
    </row>
    <row r="189" spans="1:4">
      <c r="A189">
        <v>2017</v>
      </c>
      <c r="B189" t="s">
        <v>163</v>
      </c>
      <c r="C189" t="s">
        <v>163</v>
      </c>
      <c r="D189" s="24">
        <v>11109</v>
      </c>
    </row>
    <row r="190" spans="1:4">
      <c r="A190">
        <v>2017</v>
      </c>
      <c r="B190" t="s">
        <v>148</v>
      </c>
      <c r="C190" t="s">
        <v>287</v>
      </c>
      <c r="D190" s="24">
        <v>37349</v>
      </c>
    </row>
    <row r="191" spans="1:4">
      <c r="A191">
        <v>2017</v>
      </c>
      <c r="B191" t="s">
        <v>164</v>
      </c>
      <c r="C191" t="s">
        <v>164</v>
      </c>
      <c r="D191" s="24">
        <v>33579</v>
      </c>
    </row>
    <row r="192" spans="1:4">
      <c r="A192">
        <v>2017</v>
      </c>
      <c r="B192" t="s">
        <v>165</v>
      </c>
      <c r="C192" t="s">
        <v>165</v>
      </c>
      <c r="D192" s="24">
        <v>4300</v>
      </c>
    </row>
    <row r="193" spans="1:4">
      <c r="A193">
        <v>2017</v>
      </c>
      <c r="B193" t="s">
        <v>166</v>
      </c>
      <c r="C193" t="s">
        <v>166</v>
      </c>
      <c r="D193" s="24">
        <v>5893</v>
      </c>
    </row>
    <row r="194" spans="1:4">
      <c r="A194">
        <v>2017</v>
      </c>
      <c r="B194" t="s">
        <v>167</v>
      </c>
      <c r="C194" t="s">
        <v>167</v>
      </c>
      <c r="D194" s="24">
        <v>2842</v>
      </c>
    </row>
    <row r="195" spans="1:4">
      <c r="A195">
        <v>2017</v>
      </c>
      <c r="B195" t="s">
        <v>135</v>
      </c>
      <c r="C195" t="s">
        <v>289</v>
      </c>
      <c r="D195" s="24">
        <v>17519</v>
      </c>
    </row>
    <row r="196" spans="1:4">
      <c r="A196">
        <v>2017</v>
      </c>
      <c r="B196" t="s">
        <v>168</v>
      </c>
      <c r="C196" t="s">
        <v>290</v>
      </c>
      <c r="D196" s="24">
        <v>50844</v>
      </c>
    </row>
    <row r="197" spans="1:4">
      <c r="A197">
        <v>2017</v>
      </c>
      <c r="B197" t="s">
        <v>169</v>
      </c>
      <c r="C197" t="s">
        <v>169</v>
      </c>
      <c r="D197" s="24">
        <v>7201</v>
      </c>
    </row>
    <row r="198" spans="1:4">
      <c r="A198">
        <v>2017</v>
      </c>
      <c r="B198" t="s">
        <v>170</v>
      </c>
      <c r="C198" t="s">
        <v>170</v>
      </c>
      <c r="D198" s="24">
        <v>767946</v>
      </c>
    </row>
    <row r="199" spans="1:4">
      <c r="A199">
        <v>2017</v>
      </c>
      <c r="B199" t="s">
        <v>134</v>
      </c>
      <c r="C199" t="s">
        <v>291</v>
      </c>
      <c r="D199" s="24">
        <v>120457</v>
      </c>
    </row>
    <row r="200" spans="1:4">
      <c r="A200">
        <v>2017</v>
      </c>
      <c r="B200" t="s">
        <v>171</v>
      </c>
      <c r="C200" t="s">
        <v>171</v>
      </c>
      <c r="D200" s="24">
        <v>13592</v>
      </c>
    </row>
    <row r="201" spans="1:4">
      <c r="A201">
        <v>2017</v>
      </c>
      <c r="B201" t="s">
        <v>175</v>
      </c>
      <c r="C201" t="s">
        <v>292</v>
      </c>
      <c r="D201" s="24">
        <v>57042</v>
      </c>
    </row>
    <row r="202" spans="1:4">
      <c r="A202">
        <v>2017</v>
      </c>
      <c r="B202" t="s">
        <v>172</v>
      </c>
      <c r="C202" t="s">
        <v>172</v>
      </c>
      <c r="D202" s="24">
        <v>23048</v>
      </c>
    </row>
    <row r="203" spans="1:4">
      <c r="A203">
        <v>2017</v>
      </c>
      <c r="B203" t="s">
        <v>173</v>
      </c>
      <c r="C203" t="s">
        <v>173</v>
      </c>
      <c r="D203" s="24">
        <v>3770</v>
      </c>
    </row>
    <row r="204" spans="1:4">
      <c r="A204">
        <v>2017</v>
      </c>
      <c r="B204" t="s">
        <v>138</v>
      </c>
      <c r="C204" t="s">
        <v>293</v>
      </c>
      <c r="D204" s="24">
        <v>3877</v>
      </c>
    </row>
    <row r="205" spans="1:4">
      <c r="A205">
        <v>2017</v>
      </c>
      <c r="B205" t="s">
        <v>174</v>
      </c>
      <c r="C205" t="s">
        <v>174</v>
      </c>
      <c r="D205" s="24">
        <v>23373</v>
      </c>
    </row>
    <row r="206" spans="1:4">
      <c r="A206">
        <v>2017</v>
      </c>
      <c r="B206" t="s">
        <v>134</v>
      </c>
      <c r="C206" t="s">
        <v>294</v>
      </c>
      <c r="D206" s="24">
        <v>42498</v>
      </c>
    </row>
    <row r="207" spans="1:4">
      <c r="A207">
        <v>2018</v>
      </c>
      <c r="B207" t="s">
        <v>125</v>
      </c>
      <c r="C207" t="s">
        <v>125</v>
      </c>
      <c r="D207" s="24">
        <v>991103</v>
      </c>
    </row>
    <row r="208" spans="1:4">
      <c r="A208">
        <v>2018</v>
      </c>
      <c r="B208" t="s">
        <v>126</v>
      </c>
      <c r="C208" t="s">
        <v>126</v>
      </c>
      <c r="D208" s="24">
        <v>11721</v>
      </c>
    </row>
    <row r="209" spans="1:4">
      <c r="A209">
        <v>2018</v>
      </c>
      <c r="B209" t="s">
        <v>127</v>
      </c>
      <c r="C209" t="s">
        <v>127</v>
      </c>
      <c r="D209" s="24">
        <v>1636</v>
      </c>
    </row>
    <row r="210" spans="1:4">
      <c r="A210">
        <v>2018</v>
      </c>
      <c r="B210" t="s">
        <v>128</v>
      </c>
      <c r="C210" t="s">
        <v>128</v>
      </c>
      <c r="D210" s="24">
        <v>36691</v>
      </c>
    </row>
    <row r="211" spans="1:4">
      <c r="A211">
        <v>2018</v>
      </c>
      <c r="B211" t="s">
        <v>176</v>
      </c>
      <c r="C211" t="s">
        <v>270</v>
      </c>
      <c r="D211" s="24">
        <v>39905</v>
      </c>
    </row>
    <row r="212" spans="1:4">
      <c r="A212">
        <v>2018</v>
      </c>
      <c r="B212" t="s">
        <v>129</v>
      </c>
      <c r="C212" t="s">
        <v>129</v>
      </c>
      <c r="D212" s="24">
        <v>67940</v>
      </c>
    </row>
    <row r="213" spans="1:4">
      <c r="A213">
        <v>2018</v>
      </c>
      <c r="B213" t="s">
        <v>130</v>
      </c>
      <c r="C213" t="s">
        <v>130</v>
      </c>
      <c r="D213" s="24">
        <v>29246</v>
      </c>
    </row>
    <row r="214" spans="1:4">
      <c r="A214">
        <v>2018</v>
      </c>
      <c r="B214" t="s">
        <v>131</v>
      </c>
      <c r="C214" t="s">
        <v>131</v>
      </c>
      <c r="D214" s="24">
        <v>7022</v>
      </c>
    </row>
    <row r="215" spans="1:4">
      <c r="A215">
        <v>2018</v>
      </c>
      <c r="B215" t="s">
        <v>148</v>
      </c>
      <c r="C215" t="s">
        <v>264</v>
      </c>
      <c r="D215" s="24">
        <v>1208</v>
      </c>
    </row>
    <row r="216" spans="1:4">
      <c r="A216">
        <v>2018</v>
      </c>
      <c r="B216" t="s">
        <v>137</v>
      </c>
      <c r="C216" t="s">
        <v>137</v>
      </c>
      <c r="D216" s="24">
        <v>17408</v>
      </c>
    </row>
    <row r="217" spans="1:4">
      <c r="A217">
        <v>2018</v>
      </c>
      <c r="B217" t="s">
        <v>132</v>
      </c>
      <c r="C217" t="s">
        <v>132</v>
      </c>
      <c r="D217" s="24">
        <v>2305</v>
      </c>
    </row>
    <row r="218" spans="1:4">
      <c r="A218">
        <v>2018</v>
      </c>
      <c r="B218" t="s">
        <v>133</v>
      </c>
      <c r="C218" t="s">
        <v>133</v>
      </c>
      <c r="D218" s="24">
        <v>12412</v>
      </c>
    </row>
    <row r="219" spans="1:4">
      <c r="A219">
        <v>2018</v>
      </c>
      <c r="B219" t="s">
        <v>176</v>
      </c>
      <c r="C219" t="s">
        <v>296</v>
      </c>
      <c r="D219" s="24">
        <v>65404</v>
      </c>
    </row>
    <row r="220" spans="1:4">
      <c r="A220">
        <v>2018</v>
      </c>
      <c r="B220" t="s">
        <v>135</v>
      </c>
      <c r="C220" t="s">
        <v>135</v>
      </c>
      <c r="D220" s="24">
        <v>59187</v>
      </c>
    </row>
    <row r="221" spans="1:4">
      <c r="A221">
        <v>2018</v>
      </c>
      <c r="B221" t="s">
        <v>274</v>
      </c>
      <c r="C221" t="s">
        <v>274</v>
      </c>
      <c r="D221" s="24">
        <v>88978</v>
      </c>
    </row>
    <row r="222" spans="1:4">
      <c r="A222">
        <v>2018</v>
      </c>
      <c r="B222" t="s">
        <v>138</v>
      </c>
      <c r="C222" t="s">
        <v>138</v>
      </c>
      <c r="D222" s="24">
        <v>19242</v>
      </c>
    </row>
    <row r="223" spans="1:4">
      <c r="A223">
        <v>2018</v>
      </c>
      <c r="B223" t="s">
        <v>158</v>
      </c>
      <c r="C223" t="s">
        <v>276</v>
      </c>
      <c r="D223" s="24">
        <v>3303</v>
      </c>
    </row>
    <row r="224" spans="1:4">
      <c r="A224">
        <v>2018</v>
      </c>
      <c r="B224" t="s">
        <v>139</v>
      </c>
      <c r="C224" t="s">
        <v>139</v>
      </c>
      <c r="D224" s="24">
        <v>30016</v>
      </c>
    </row>
    <row r="225" spans="1:4">
      <c r="A225">
        <v>2018</v>
      </c>
      <c r="B225" t="s">
        <v>140</v>
      </c>
      <c r="C225" t="s">
        <v>140</v>
      </c>
      <c r="D225" s="24">
        <v>21369</v>
      </c>
    </row>
    <row r="226" spans="1:4">
      <c r="A226">
        <v>2018</v>
      </c>
      <c r="B226" t="s">
        <v>141</v>
      </c>
      <c r="C226" t="s">
        <v>141</v>
      </c>
      <c r="D226" s="24">
        <v>3745</v>
      </c>
    </row>
    <row r="227" spans="1:4">
      <c r="A227">
        <v>2018</v>
      </c>
      <c r="B227" t="s">
        <v>142</v>
      </c>
      <c r="C227" t="s">
        <v>142</v>
      </c>
      <c r="D227" s="24">
        <v>47626</v>
      </c>
    </row>
    <row r="228" spans="1:4">
      <c r="A228">
        <v>2018</v>
      </c>
      <c r="B228" t="s">
        <v>143</v>
      </c>
      <c r="C228" t="s">
        <v>143</v>
      </c>
      <c r="D228" s="24">
        <v>11552</v>
      </c>
    </row>
    <row r="229" spans="1:4">
      <c r="A229">
        <v>2018</v>
      </c>
      <c r="B229" t="s">
        <v>278</v>
      </c>
      <c r="C229" t="s">
        <v>278</v>
      </c>
      <c r="D229" s="24">
        <v>55673</v>
      </c>
    </row>
    <row r="230" spans="1:4">
      <c r="A230">
        <v>2018</v>
      </c>
      <c r="B230" t="s">
        <v>144</v>
      </c>
      <c r="C230" t="s">
        <v>144</v>
      </c>
      <c r="D230" s="24">
        <v>22442</v>
      </c>
    </row>
    <row r="231" spans="1:4">
      <c r="A231">
        <v>2018</v>
      </c>
      <c r="B231" t="s">
        <v>145</v>
      </c>
      <c r="C231" t="s">
        <v>145</v>
      </c>
      <c r="D231" s="24">
        <v>2697</v>
      </c>
    </row>
    <row r="232" spans="1:4">
      <c r="A232">
        <v>2018</v>
      </c>
      <c r="B232" t="s">
        <v>146</v>
      </c>
      <c r="C232" t="s">
        <v>146</v>
      </c>
      <c r="D232" s="24">
        <v>1262</v>
      </c>
    </row>
    <row r="233" spans="1:4">
      <c r="A233">
        <v>2018</v>
      </c>
      <c r="B233" t="s">
        <v>147</v>
      </c>
      <c r="C233" t="s">
        <v>147</v>
      </c>
      <c r="D233" s="24">
        <v>5547</v>
      </c>
    </row>
    <row r="234" spans="1:4">
      <c r="A234">
        <v>2018</v>
      </c>
      <c r="B234" t="s">
        <v>148</v>
      </c>
      <c r="C234" t="s">
        <v>148</v>
      </c>
      <c r="D234" s="24">
        <v>1333961</v>
      </c>
    </row>
    <row r="235" spans="1:4">
      <c r="A235">
        <v>2018</v>
      </c>
      <c r="B235" t="s">
        <v>2</v>
      </c>
      <c r="C235" t="s">
        <v>2</v>
      </c>
      <c r="D235" s="24">
        <v>335320</v>
      </c>
    </row>
    <row r="236" spans="1:4">
      <c r="A236">
        <v>2018</v>
      </c>
      <c r="B236" t="s">
        <v>149</v>
      </c>
      <c r="C236" t="s">
        <v>149</v>
      </c>
      <c r="D236" s="24">
        <v>18163</v>
      </c>
    </row>
    <row r="237" spans="1:4">
      <c r="A237">
        <v>2018</v>
      </c>
      <c r="B237" t="s">
        <v>168</v>
      </c>
      <c r="C237" t="s">
        <v>283</v>
      </c>
      <c r="D237" s="24">
        <v>5565</v>
      </c>
    </row>
    <row r="238" spans="1:4">
      <c r="A238">
        <v>2018</v>
      </c>
      <c r="B238" t="s">
        <v>150</v>
      </c>
      <c r="C238" t="s">
        <v>150</v>
      </c>
      <c r="D238" s="24">
        <v>27658</v>
      </c>
    </row>
    <row r="239" spans="1:4">
      <c r="A239">
        <v>2018</v>
      </c>
      <c r="B239" t="s">
        <v>175</v>
      </c>
      <c r="C239" t="s">
        <v>284</v>
      </c>
      <c r="D239" s="24">
        <v>96828</v>
      </c>
    </row>
    <row r="240" spans="1:4">
      <c r="A240">
        <v>2018</v>
      </c>
      <c r="B240" t="s">
        <v>151</v>
      </c>
      <c r="C240" t="s">
        <v>151</v>
      </c>
      <c r="D240" s="24">
        <v>10450</v>
      </c>
    </row>
    <row r="241" spans="1:4">
      <c r="A241">
        <v>2018</v>
      </c>
      <c r="B241" t="s">
        <v>152</v>
      </c>
      <c r="C241" t="s">
        <v>152</v>
      </c>
      <c r="D241" s="24">
        <v>13644</v>
      </c>
    </row>
    <row r="242" spans="1:4">
      <c r="A242">
        <v>2018</v>
      </c>
      <c r="B242" t="s">
        <v>153</v>
      </c>
      <c r="C242" t="s">
        <v>153</v>
      </c>
      <c r="D242" s="24">
        <v>159039</v>
      </c>
    </row>
    <row r="243" spans="1:4">
      <c r="A243">
        <v>2018</v>
      </c>
      <c r="B243" t="s">
        <v>154</v>
      </c>
      <c r="C243" t="s">
        <v>154</v>
      </c>
      <c r="D243" s="24">
        <v>39579</v>
      </c>
    </row>
    <row r="244" spans="1:4">
      <c r="A244">
        <v>2018</v>
      </c>
      <c r="B244" t="s">
        <v>155</v>
      </c>
      <c r="C244" t="s">
        <v>155</v>
      </c>
      <c r="D244" s="24">
        <v>43524</v>
      </c>
    </row>
    <row r="245" spans="1:4">
      <c r="A245">
        <v>2018</v>
      </c>
      <c r="B245" t="s">
        <v>156</v>
      </c>
      <c r="C245" t="s">
        <v>156</v>
      </c>
      <c r="D245" s="24">
        <v>55593</v>
      </c>
    </row>
    <row r="246" spans="1:4">
      <c r="A246">
        <v>2018</v>
      </c>
      <c r="B246" t="s">
        <v>157</v>
      </c>
      <c r="C246" t="s">
        <v>157</v>
      </c>
      <c r="D246" s="24">
        <v>9461</v>
      </c>
    </row>
    <row r="247" spans="1:4">
      <c r="A247">
        <v>2018</v>
      </c>
      <c r="B247" t="s">
        <v>158</v>
      </c>
      <c r="C247" t="s">
        <v>158</v>
      </c>
      <c r="D247" s="24">
        <v>24172</v>
      </c>
    </row>
    <row r="248" spans="1:4">
      <c r="A248">
        <v>2018</v>
      </c>
      <c r="B248" t="s">
        <v>159</v>
      </c>
      <c r="C248" t="s">
        <v>159</v>
      </c>
      <c r="D248" s="24">
        <v>5903</v>
      </c>
    </row>
    <row r="249" spans="1:4">
      <c r="A249">
        <v>2018</v>
      </c>
      <c r="B249" t="s">
        <v>160</v>
      </c>
      <c r="C249" t="s">
        <v>160</v>
      </c>
      <c r="D249" s="24">
        <v>72109</v>
      </c>
    </row>
    <row r="250" spans="1:4">
      <c r="A250">
        <v>2018</v>
      </c>
      <c r="B250" t="s">
        <v>161</v>
      </c>
      <c r="C250" t="s">
        <v>161</v>
      </c>
      <c r="D250" s="24">
        <v>12583</v>
      </c>
    </row>
    <row r="251" spans="1:4">
      <c r="A251">
        <v>2018</v>
      </c>
      <c r="B251" t="s">
        <v>148</v>
      </c>
      <c r="C251" t="s">
        <v>286</v>
      </c>
      <c r="D251" s="24">
        <v>14091</v>
      </c>
    </row>
    <row r="252" spans="1:4">
      <c r="A252">
        <v>2018</v>
      </c>
      <c r="B252" t="s">
        <v>162</v>
      </c>
      <c r="C252" t="s">
        <v>162</v>
      </c>
      <c r="D252" s="24">
        <v>58745</v>
      </c>
    </row>
    <row r="253" spans="1:4">
      <c r="A253">
        <v>2018</v>
      </c>
      <c r="B253" t="s">
        <v>163</v>
      </c>
      <c r="C253" t="s">
        <v>163</v>
      </c>
      <c r="D253" s="24">
        <v>11247</v>
      </c>
    </row>
    <row r="254" spans="1:4">
      <c r="A254">
        <v>2018</v>
      </c>
      <c r="B254" t="s">
        <v>148</v>
      </c>
      <c r="C254" t="s">
        <v>287</v>
      </c>
      <c r="D254" s="24">
        <v>37139</v>
      </c>
    </row>
    <row r="255" spans="1:4">
      <c r="A255">
        <v>2018</v>
      </c>
      <c r="B255" t="s">
        <v>164</v>
      </c>
      <c r="C255" t="s">
        <v>164</v>
      </c>
      <c r="D255" s="24">
        <v>33613</v>
      </c>
    </row>
    <row r="256" spans="1:4">
      <c r="A256">
        <v>2018</v>
      </c>
      <c r="B256" t="s">
        <v>165</v>
      </c>
      <c r="C256" t="s">
        <v>165</v>
      </c>
      <c r="D256" s="24">
        <v>4312</v>
      </c>
    </row>
    <row r="257" spans="1:4">
      <c r="A257">
        <v>2018</v>
      </c>
      <c r="B257" t="s">
        <v>166</v>
      </c>
      <c r="C257" t="s">
        <v>166</v>
      </c>
      <c r="D257" s="24">
        <v>5909</v>
      </c>
    </row>
    <row r="258" spans="1:4">
      <c r="A258">
        <v>2018</v>
      </c>
      <c r="B258" t="s">
        <v>167</v>
      </c>
      <c r="C258" t="s">
        <v>167</v>
      </c>
      <c r="D258" s="24">
        <v>2839</v>
      </c>
    </row>
    <row r="259" spans="1:4">
      <c r="A259">
        <v>2018</v>
      </c>
      <c r="B259" t="s">
        <v>168</v>
      </c>
      <c r="C259" t="s">
        <v>290</v>
      </c>
      <c r="D259" s="24">
        <v>50950</v>
      </c>
    </row>
    <row r="260" spans="1:4">
      <c r="A260">
        <v>2018</v>
      </c>
      <c r="B260" t="s">
        <v>169</v>
      </c>
      <c r="C260" t="s">
        <v>169</v>
      </c>
      <c r="D260" s="24">
        <v>7123</v>
      </c>
    </row>
    <row r="261" spans="1:4">
      <c r="A261">
        <v>2018</v>
      </c>
      <c r="B261" t="s">
        <v>170</v>
      </c>
      <c r="C261" t="s">
        <v>170</v>
      </c>
      <c r="D261" s="24">
        <v>772624</v>
      </c>
    </row>
    <row r="262" spans="1:4">
      <c r="A262">
        <v>2018</v>
      </c>
      <c r="B262" t="s">
        <v>134</v>
      </c>
      <c r="C262" t="s">
        <v>291</v>
      </c>
      <c r="D262" s="24">
        <v>121826</v>
      </c>
    </row>
    <row r="263" spans="1:4">
      <c r="A263">
        <v>2018</v>
      </c>
      <c r="B263" t="s">
        <v>171</v>
      </c>
      <c r="C263" t="s">
        <v>171</v>
      </c>
      <c r="D263" s="24">
        <v>13789</v>
      </c>
    </row>
    <row r="264" spans="1:4">
      <c r="A264">
        <v>2018</v>
      </c>
      <c r="B264" t="s">
        <v>175</v>
      </c>
      <c r="C264" t="s">
        <v>292</v>
      </c>
      <c r="D264" s="24">
        <v>57472</v>
      </c>
    </row>
    <row r="265" spans="1:4">
      <c r="A265">
        <v>2018</v>
      </c>
      <c r="B265" t="s">
        <v>172</v>
      </c>
      <c r="C265" t="s">
        <v>172</v>
      </c>
      <c r="D265" s="24">
        <v>23366</v>
      </c>
    </row>
    <row r="266" spans="1:4">
      <c r="A266">
        <v>2018</v>
      </c>
      <c r="B266" t="s">
        <v>173</v>
      </c>
      <c r="C266" t="s">
        <v>173</v>
      </c>
      <c r="D266" s="24">
        <v>3805</v>
      </c>
    </row>
    <row r="267" spans="1:4">
      <c r="A267">
        <v>2018</v>
      </c>
      <c r="B267" t="s">
        <v>138</v>
      </c>
      <c r="C267" t="s">
        <v>293</v>
      </c>
      <c r="D267" s="24">
        <v>3869</v>
      </c>
    </row>
    <row r="268" spans="1:4">
      <c r="A268">
        <v>2018</v>
      </c>
      <c r="B268" t="s">
        <v>174</v>
      </c>
      <c r="C268" t="s">
        <v>174</v>
      </c>
      <c r="D268" s="24">
        <v>23547</v>
      </c>
    </row>
    <row r="269" spans="1:4">
      <c r="A269">
        <v>2018</v>
      </c>
      <c r="B269" t="s">
        <v>134</v>
      </c>
      <c r="C269" t="s">
        <v>294</v>
      </c>
      <c r="D269" s="24">
        <v>42906</v>
      </c>
    </row>
    <row r="270" spans="1:4">
      <c r="A270">
        <v>2019</v>
      </c>
      <c r="B270" t="s">
        <v>125</v>
      </c>
      <c r="C270" t="s">
        <v>125</v>
      </c>
      <c r="D270" s="24">
        <v>1054614</v>
      </c>
    </row>
    <row r="271" spans="1:4">
      <c r="A271">
        <v>2019</v>
      </c>
      <c r="B271" t="s">
        <v>126</v>
      </c>
      <c r="C271" t="s">
        <v>126</v>
      </c>
      <c r="D271" s="24">
        <v>11732</v>
      </c>
    </row>
    <row r="272" spans="1:4">
      <c r="A272">
        <v>2019</v>
      </c>
      <c r="B272" t="s">
        <v>127</v>
      </c>
      <c r="C272" t="s">
        <v>127</v>
      </c>
      <c r="D272" s="24">
        <v>1629</v>
      </c>
    </row>
    <row r="273" spans="1:4">
      <c r="A273">
        <v>2019</v>
      </c>
      <c r="B273" t="s">
        <v>128</v>
      </c>
      <c r="C273" t="s">
        <v>128</v>
      </c>
      <c r="D273" s="24">
        <v>36743</v>
      </c>
    </row>
    <row r="274" spans="1:4">
      <c r="A274">
        <v>2019</v>
      </c>
      <c r="B274" t="s">
        <v>176</v>
      </c>
      <c r="C274" t="s">
        <v>270</v>
      </c>
      <c r="D274" s="24">
        <v>40125</v>
      </c>
    </row>
    <row r="275" spans="1:4">
      <c r="A275">
        <v>2019</v>
      </c>
      <c r="B275" t="s">
        <v>129</v>
      </c>
      <c r="C275" t="s">
        <v>129</v>
      </c>
      <c r="D275" s="24">
        <v>68205</v>
      </c>
    </row>
    <row r="276" spans="1:4">
      <c r="A276">
        <v>2019</v>
      </c>
      <c r="B276" t="s">
        <v>130</v>
      </c>
      <c r="C276" t="s">
        <v>130</v>
      </c>
      <c r="D276" s="24">
        <v>29456</v>
      </c>
    </row>
    <row r="277" spans="1:4">
      <c r="A277">
        <v>2019</v>
      </c>
      <c r="B277" t="s">
        <v>131</v>
      </c>
      <c r="C277" t="s">
        <v>131</v>
      </c>
      <c r="D277" s="24">
        <v>7156</v>
      </c>
    </row>
    <row r="278" spans="1:4">
      <c r="A278">
        <v>2019</v>
      </c>
      <c r="B278" t="s">
        <v>148</v>
      </c>
      <c r="C278" t="s">
        <v>264</v>
      </c>
      <c r="D278" s="24">
        <v>1222</v>
      </c>
    </row>
    <row r="279" spans="1:4">
      <c r="A279">
        <v>2019</v>
      </c>
      <c r="B279" t="s">
        <v>137</v>
      </c>
      <c r="C279" t="s">
        <v>137</v>
      </c>
      <c r="D279" s="24">
        <v>17916</v>
      </c>
    </row>
    <row r="280" spans="1:4">
      <c r="A280">
        <v>2019</v>
      </c>
      <c r="B280" t="s">
        <v>132</v>
      </c>
      <c r="C280" t="s">
        <v>132</v>
      </c>
      <c r="D280" s="24">
        <v>2366</v>
      </c>
    </row>
    <row r="281" spans="1:4">
      <c r="A281">
        <v>2019</v>
      </c>
      <c r="B281" t="s">
        <v>133</v>
      </c>
      <c r="C281" t="s">
        <v>133</v>
      </c>
      <c r="D281" s="24">
        <v>12479</v>
      </c>
    </row>
    <row r="282" spans="1:4">
      <c r="A282">
        <v>2019</v>
      </c>
      <c r="B282" t="s">
        <v>176</v>
      </c>
      <c r="C282" t="s">
        <v>296</v>
      </c>
      <c r="D282" s="24">
        <v>66529</v>
      </c>
    </row>
    <row r="283" spans="1:4">
      <c r="A283">
        <v>2019</v>
      </c>
      <c r="B283" t="s">
        <v>135</v>
      </c>
      <c r="C283" t="s">
        <v>135</v>
      </c>
      <c r="D283" s="24">
        <v>59811</v>
      </c>
    </row>
    <row r="284" spans="1:4">
      <c r="A284">
        <v>2019</v>
      </c>
      <c r="B284" t="s">
        <v>274</v>
      </c>
      <c r="C284" t="s">
        <v>274</v>
      </c>
      <c r="D284" s="24">
        <v>89561</v>
      </c>
    </row>
    <row r="285" spans="1:4">
      <c r="A285">
        <v>2019</v>
      </c>
      <c r="B285" t="s">
        <v>138</v>
      </c>
      <c r="C285" t="s">
        <v>138</v>
      </c>
      <c r="D285" s="24">
        <v>23384</v>
      </c>
    </row>
    <row r="286" spans="1:4">
      <c r="A286">
        <v>2019</v>
      </c>
      <c r="B286" t="s">
        <v>158</v>
      </c>
      <c r="C286" t="s">
        <v>276</v>
      </c>
      <c r="D286" s="24">
        <v>3309</v>
      </c>
    </row>
    <row r="287" spans="1:4">
      <c r="A287">
        <v>2019</v>
      </c>
      <c r="B287" t="s">
        <v>139</v>
      </c>
      <c r="C287" t="s">
        <v>139</v>
      </c>
      <c r="D287" s="24">
        <v>30397</v>
      </c>
    </row>
    <row r="288" spans="1:4">
      <c r="A288">
        <v>2019</v>
      </c>
      <c r="B288" t="s">
        <v>140</v>
      </c>
      <c r="C288" t="s">
        <v>140</v>
      </c>
      <c r="D288" s="24">
        <v>21382</v>
      </c>
    </row>
    <row r="289" spans="1:4">
      <c r="A289">
        <v>2019</v>
      </c>
      <c r="B289" t="s">
        <v>141</v>
      </c>
      <c r="C289" t="s">
        <v>141</v>
      </c>
      <c r="D289" s="24">
        <v>3773</v>
      </c>
    </row>
    <row r="290" spans="1:4">
      <c r="A290">
        <v>2019</v>
      </c>
      <c r="B290" t="s">
        <v>142</v>
      </c>
      <c r="C290" t="s">
        <v>142</v>
      </c>
      <c r="D290" s="24">
        <v>47725</v>
      </c>
    </row>
    <row r="291" spans="1:4">
      <c r="A291">
        <v>2019</v>
      </c>
      <c r="B291" t="s">
        <v>143</v>
      </c>
      <c r="C291" t="s">
        <v>143</v>
      </c>
      <c r="D291" s="24">
        <v>11632</v>
      </c>
    </row>
    <row r="292" spans="1:4">
      <c r="A292">
        <v>2019</v>
      </c>
      <c r="B292" t="s">
        <v>144</v>
      </c>
      <c r="C292" t="s">
        <v>144</v>
      </c>
      <c r="D292" s="24">
        <v>22528</v>
      </c>
    </row>
    <row r="293" spans="1:4">
      <c r="A293">
        <v>2019</v>
      </c>
      <c r="B293" t="s">
        <v>145</v>
      </c>
      <c r="C293" t="s">
        <v>145</v>
      </c>
      <c r="D293" s="24">
        <v>2700</v>
      </c>
    </row>
    <row r="294" spans="1:4">
      <c r="A294">
        <v>2019</v>
      </c>
      <c r="B294" t="s">
        <v>146</v>
      </c>
      <c r="C294" t="s">
        <v>146</v>
      </c>
      <c r="D294" s="24">
        <v>1244</v>
      </c>
    </row>
    <row r="295" spans="1:4">
      <c r="A295">
        <v>2019</v>
      </c>
      <c r="B295" t="s">
        <v>147</v>
      </c>
      <c r="C295" t="s">
        <v>147</v>
      </c>
      <c r="D295" s="24">
        <v>5549</v>
      </c>
    </row>
    <row r="296" spans="1:4">
      <c r="A296">
        <v>2019</v>
      </c>
      <c r="B296" t="s">
        <v>148</v>
      </c>
      <c r="C296" t="s">
        <v>148</v>
      </c>
      <c r="D296" s="24">
        <v>1344318</v>
      </c>
    </row>
    <row r="297" spans="1:4">
      <c r="A297">
        <v>2019</v>
      </c>
      <c r="B297" t="s">
        <v>2</v>
      </c>
      <c r="C297" t="s">
        <v>2</v>
      </c>
      <c r="D297" s="24">
        <v>339771</v>
      </c>
    </row>
    <row r="298" spans="1:4">
      <c r="A298">
        <v>2019</v>
      </c>
      <c r="B298" t="s">
        <v>149</v>
      </c>
      <c r="C298" t="s">
        <v>149</v>
      </c>
      <c r="D298" s="24">
        <v>18632</v>
      </c>
    </row>
    <row r="299" spans="1:4">
      <c r="A299">
        <v>2019</v>
      </c>
      <c r="B299" t="s">
        <v>150</v>
      </c>
      <c r="C299" t="s">
        <v>150</v>
      </c>
      <c r="D299" s="24">
        <v>27778</v>
      </c>
    </row>
    <row r="300" spans="1:4">
      <c r="A300">
        <v>2019</v>
      </c>
      <c r="B300" t="s">
        <v>175</v>
      </c>
      <c r="C300" t="s">
        <v>284</v>
      </c>
      <c r="D300" s="24">
        <v>97696</v>
      </c>
    </row>
    <row r="301" spans="1:4">
      <c r="A301">
        <v>2019</v>
      </c>
      <c r="B301" t="s">
        <v>151</v>
      </c>
      <c r="C301" t="s">
        <v>151</v>
      </c>
      <c r="D301" s="24">
        <v>10546</v>
      </c>
    </row>
    <row r="302" spans="1:4">
      <c r="A302">
        <v>2019</v>
      </c>
      <c r="B302" t="s">
        <v>152</v>
      </c>
      <c r="C302" t="s">
        <v>152</v>
      </c>
      <c r="D302" s="24">
        <v>13762</v>
      </c>
    </row>
    <row r="303" spans="1:4">
      <c r="A303">
        <v>2019</v>
      </c>
      <c r="B303" t="s">
        <v>153</v>
      </c>
      <c r="C303" t="s">
        <v>153</v>
      </c>
      <c r="D303" s="24">
        <v>160598</v>
      </c>
    </row>
    <row r="304" spans="1:4">
      <c r="A304">
        <v>2019</v>
      </c>
      <c r="B304" t="s">
        <v>154</v>
      </c>
      <c r="C304" t="s">
        <v>154</v>
      </c>
      <c r="D304" s="24">
        <v>40388</v>
      </c>
    </row>
    <row r="305" spans="1:4">
      <c r="A305">
        <v>2019</v>
      </c>
      <c r="B305" t="s">
        <v>155</v>
      </c>
      <c r="C305" t="s">
        <v>155</v>
      </c>
      <c r="D305" s="24">
        <v>43931</v>
      </c>
    </row>
    <row r="306" spans="1:4">
      <c r="A306">
        <v>2019</v>
      </c>
      <c r="B306" t="s">
        <v>156</v>
      </c>
      <c r="C306" t="s">
        <v>156</v>
      </c>
      <c r="D306" s="24">
        <v>56067</v>
      </c>
    </row>
    <row r="307" spans="1:4">
      <c r="A307">
        <v>2019</v>
      </c>
      <c r="B307" t="s">
        <v>157</v>
      </c>
      <c r="C307" t="s">
        <v>157</v>
      </c>
      <c r="D307" s="24">
        <v>9558</v>
      </c>
    </row>
    <row r="308" spans="1:4">
      <c r="A308">
        <v>2019</v>
      </c>
      <c r="B308" t="s">
        <v>158</v>
      </c>
      <c r="C308" t="s">
        <v>158</v>
      </c>
      <c r="D308" s="24">
        <v>24199</v>
      </c>
    </row>
    <row r="309" spans="1:4">
      <c r="A309">
        <v>2019</v>
      </c>
      <c r="B309" t="s">
        <v>159</v>
      </c>
      <c r="C309" t="s">
        <v>159</v>
      </c>
      <c r="D309" s="24">
        <v>5977</v>
      </c>
    </row>
    <row r="310" spans="1:4">
      <c r="A310">
        <v>2019</v>
      </c>
      <c r="B310" t="s">
        <v>160</v>
      </c>
      <c r="C310" t="s">
        <v>160</v>
      </c>
      <c r="D310" s="24">
        <v>73134</v>
      </c>
    </row>
    <row r="311" spans="1:4">
      <c r="A311">
        <v>2019</v>
      </c>
      <c r="B311" t="s">
        <v>161</v>
      </c>
      <c r="C311" t="s">
        <v>161</v>
      </c>
      <c r="D311" s="24">
        <v>12652</v>
      </c>
    </row>
    <row r="312" spans="1:4">
      <c r="A312">
        <v>2019</v>
      </c>
      <c r="B312" t="s">
        <v>148</v>
      </c>
      <c r="C312" t="s">
        <v>286</v>
      </c>
      <c r="D312" s="24">
        <v>14366</v>
      </c>
    </row>
    <row r="313" spans="1:4">
      <c r="A313">
        <v>2019</v>
      </c>
      <c r="B313" t="s">
        <v>162</v>
      </c>
      <c r="C313" t="s">
        <v>162</v>
      </c>
      <c r="D313" s="24">
        <v>59183</v>
      </c>
    </row>
    <row r="314" spans="1:4">
      <c r="A314">
        <v>2019</v>
      </c>
      <c r="B314" t="s">
        <v>163</v>
      </c>
      <c r="C314" t="s">
        <v>163</v>
      </c>
      <c r="D314" s="24">
        <v>11320</v>
      </c>
    </row>
    <row r="315" spans="1:4">
      <c r="A315">
        <v>2019</v>
      </c>
      <c r="B315" t="s">
        <v>148</v>
      </c>
      <c r="C315" t="s">
        <v>287</v>
      </c>
      <c r="D315" s="24">
        <v>37250</v>
      </c>
    </row>
    <row r="316" spans="1:4">
      <c r="A316">
        <v>2019</v>
      </c>
      <c r="B316" t="s">
        <v>164</v>
      </c>
      <c r="C316" t="s">
        <v>164</v>
      </c>
      <c r="D316" s="24">
        <v>33647</v>
      </c>
    </row>
    <row r="317" spans="1:4">
      <c r="A317">
        <v>2019</v>
      </c>
      <c r="B317" t="s">
        <v>165</v>
      </c>
      <c r="C317" t="s">
        <v>165</v>
      </c>
      <c r="D317" s="24">
        <v>4325</v>
      </c>
    </row>
    <row r="318" spans="1:4">
      <c r="A318">
        <v>2019</v>
      </c>
      <c r="B318" t="s">
        <v>166</v>
      </c>
      <c r="C318" t="s">
        <v>166</v>
      </c>
      <c r="D318" s="24">
        <v>5910</v>
      </c>
    </row>
    <row r="319" spans="1:4">
      <c r="A319">
        <v>2019</v>
      </c>
      <c r="B319" t="s">
        <v>167</v>
      </c>
      <c r="C319" t="s">
        <v>167</v>
      </c>
      <c r="D319" s="24">
        <v>2848</v>
      </c>
    </row>
    <row r="320" spans="1:4">
      <c r="A320">
        <v>2019</v>
      </c>
      <c r="B320" t="s">
        <v>168</v>
      </c>
      <c r="C320" t="s">
        <v>168</v>
      </c>
      <c r="D320" s="24">
        <v>56700</v>
      </c>
    </row>
    <row r="321" spans="1:4">
      <c r="A321">
        <v>2019</v>
      </c>
      <c r="B321" t="s">
        <v>169</v>
      </c>
      <c r="C321" t="s">
        <v>169</v>
      </c>
      <c r="D321" s="24">
        <v>7129</v>
      </c>
    </row>
    <row r="322" spans="1:4">
      <c r="A322">
        <v>2019</v>
      </c>
      <c r="B322" t="s">
        <v>170</v>
      </c>
      <c r="C322" t="s">
        <v>170</v>
      </c>
      <c r="D322" s="24">
        <v>777904</v>
      </c>
    </row>
    <row r="323" spans="1:4">
      <c r="A323">
        <v>2019</v>
      </c>
      <c r="B323" t="s">
        <v>134</v>
      </c>
      <c r="C323" t="s">
        <v>134</v>
      </c>
      <c r="D323" s="24">
        <v>167653</v>
      </c>
    </row>
    <row r="324" spans="1:4">
      <c r="A324">
        <v>2019</v>
      </c>
      <c r="B324" t="s">
        <v>171</v>
      </c>
      <c r="C324" t="s">
        <v>171</v>
      </c>
      <c r="D324" s="24">
        <v>14003</v>
      </c>
    </row>
    <row r="325" spans="1:4">
      <c r="A325">
        <v>2019</v>
      </c>
      <c r="B325" t="s">
        <v>175</v>
      </c>
      <c r="C325" t="s">
        <v>292</v>
      </c>
      <c r="D325" s="24">
        <v>57856</v>
      </c>
    </row>
    <row r="326" spans="1:4">
      <c r="A326">
        <v>2019</v>
      </c>
      <c r="B326" t="s">
        <v>172</v>
      </c>
      <c r="C326" t="s">
        <v>172</v>
      </c>
      <c r="D326" s="24">
        <v>23664</v>
      </c>
    </row>
    <row r="327" spans="1:4">
      <c r="A327">
        <v>2019</v>
      </c>
      <c r="B327" t="s">
        <v>173</v>
      </c>
      <c r="C327" t="s">
        <v>173</v>
      </c>
      <c r="D327" s="24">
        <v>3830</v>
      </c>
    </row>
    <row r="328" spans="1:4">
      <c r="A328">
        <v>2019</v>
      </c>
      <c r="B328" t="s">
        <v>174</v>
      </c>
      <c r="C328" t="s">
        <v>174</v>
      </c>
      <c r="D328" s="24">
        <v>23774</v>
      </c>
    </row>
    <row r="329" spans="1:4">
      <c r="A329">
        <v>2020</v>
      </c>
      <c r="B329" t="s">
        <v>125</v>
      </c>
      <c r="C329" t="s">
        <v>125</v>
      </c>
      <c r="D329" s="24">
        <v>1062041</v>
      </c>
    </row>
    <row r="330" spans="1:4">
      <c r="A330">
        <v>2020</v>
      </c>
      <c r="B330" t="s">
        <v>126</v>
      </c>
      <c r="C330" t="s">
        <v>126</v>
      </c>
      <c r="D330" s="24">
        <v>12124</v>
      </c>
    </row>
    <row r="331" spans="1:4">
      <c r="A331">
        <v>2020</v>
      </c>
      <c r="B331" t="s">
        <v>127</v>
      </c>
      <c r="C331" t="s">
        <v>127</v>
      </c>
      <c r="D331" s="24">
        <v>1627</v>
      </c>
    </row>
    <row r="332" spans="1:4">
      <c r="A332">
        <v>2020</v>
      </c>
      <c r="B332" t="s">
        <v>128</v>
      </c>
      <c r="C332" t="s">
        <v>128</v>
      </c>
      <c r="D332" s="24">
        <v>36916</v>
      </c>
    </row>
    <row r="333" spans="1:4">
      <c r="A333">
        <v>2020</v>
      </c>
      <c r="B333" t="s">
        <v>176</v>
      </c>
      <c r="C333" t="s">
        <v>270</v>
      </c>
      <c r="D333" s="24">
        <v>40663</v>
      </c>
    </row>
    <row r="334" spans="1:4">
      <c r="A334">
        <v>2020</v>
      </c>
      <c r="B334" t="s">
        <v>129</v>
      </c>
      <c r="C334" t="s">
        <v>129</v>
      </c>
      <c r="D334" s="24">
        <v>68568</v>
      </c>
    </row>
    <row r="335" spans="1:4">
      <c r="A335">
        <v>2020</v>
      </c>
      <c r="B335" t="s">
        <v>130</v>
      </c>
      <c r="C335" t="s">
        <v>130</v>
      </c>
      <c r="D335" s="24">
        <v>29719</v>
      </c>
    </row>
    <row r="336" spans="1:4">
      <c r="A336">
        <v>2020</v>
      </c>
      <c r="B336" t="s">
        <v>131</v>
      </c>
      <c r="C336" t="s">
        <v>131</v>
      </c>
      <c r="D336" s="24">
        <v>7283</v>
      </c>
    </row>
    <row r="337" spans="1:4">
      <c r="A337">
        <v>2020</v>
      </c>
      <c r="B337" t="s">
        <v>148</v>
      </c>
      <c r="C337" t="s">
        <v>264</v>
      </c>
      <c r="D337" s="24">
        <v>1223</v>
      </c>
    </row>
    <row r="338" spans="1:4">
      <c r="A338">
        <v>2020</v>
      </c>
      <c r="B338" t="s">
        <v>137</v>
      </c>
      <c r="C338" t="s">
        <v>137</v>
      </c>
      <c r="D338" s="24">
        <v>18203</v>
      </c>
    </row>
    <row r="339" spans="1:4">
      <c r="A339">
        <v>2020</v>
      </c>
      <c r="B339" t="s">
        <v>132</v>
      </c>
      <c r="C339" t="s">
        <v>132</v>
      </c>
      <c r="D339" s="24">
        <v>2409</v>
      </c>
    </row>
    <row r="340" spans="1:4">
      <c r="A340">
        <v>2020</v>
      </c>
      <c r="B340" t="s">
        <v>133</v>
      </c>
      <c r="C340" t="s">
        <v>133</v>
      </c>
      <c r="D340" s="24">
        <v>12612</v>
      </c>
    </row>
    <row r="341" spans="1:4">
      <c r="A341">
        <v>2020</v>
      </c>
      <c r="B341" t="s">
        <v>176</v>
      </c>
      <c r="C341" t="s">
        <v>296</v>
      </c>
      <c r="D341" s="24">
        <v>67311</v>
      </c>
    </row>
    <row r="342" spans="1:4">
      <c r="A342">
        <v>2020</v>
      </c>
      <c r="B342" t="s">
        <v>135</v>
      </c>
      <c r="C342" t="s">
        <v>135</v>
      </c>
      <c r="D342" s="24">
        <v>60588</v>
      </c>
    </row>
    <row r="343" spans="1:4">
      <c r="A343">
        <v>2020</v>
      </c>
      <c r="B343" t="s">
        <v>274</v>
      </c>
      <c r="C343" t="s">
        <v>274</v>
      </c>
      <c r="D343" s="24">
        <v>90104</v>
      </c>
    </row>
    <row r="344" spans="1:4">
      <c r="A344">
        <v>2020</v>
      </c>
      <c r="B344" t="s">
        <v>138</v>
      </c>
      <c r="C344" t="s">
        <v>138</v>
      </c>
      <c r="D344" s="24">
        <v>23551</v>
      </c>
    </row>
    <row r="345" spans="1:4">
      <c r="A345">
        <v>2020</v>
      </c>
      <c r="B345" t="s">
        <v>158</v>
      </c>
      <c r="C345" t="s">
        <v>276</v>
      </c>
      <c r="D345" s="24">
        <v>3328</v>
      </c>
    </row>
    <row r="346" spans="1:4">
      <c r="A346">
        <v>2020</v>
      </c>
      <c r="B346" t="s">
        <v>139</v>
      </c>
      <c r="C346" t="s">
        <v>139</v>
      </c>
      <c r="D346" s="24">
        <v>30665</v>
      </c>
    </row>
    <row r="347" spans="1:4">
      <c r="A347">
        <v>2020</v>
      </c>
      <c r="B347" t="s">
        <v>140</v>
      </c>
      <c r="C347" t="s">
        <v>140</v>
      </c>
      <c r="D347" s="24">
        <v>21654</v>
      </c>
    </row>
    <row r="348" spans="1:4">
      <c r="A348">
        <v>2020</v>
      </c>
      <c r="B348" t="s">
        <v>141</v>
      </c>
      <c r="C348" t="s">
        <v>141</v>
      </c>
      <c r="D348" s="24">
        <v>3761</v>
      </c>
    </row>
    <row r="349" spans="1:4">
      <c r="A349">
        <v>2020</v>
      </c>
      <c r="B349" t="s">
        <v>142</v>
      </c>
      <c r="C349" t="s">
        <v>142</v>
      </c>
      <c r="D349" s="24">
        <v>47865</v>
      </c>
    </row>
    <row r="350" spans="1:4">
      <c r="A350">
        <v>2020</v>
      </c>
      <c r="B350" t="s">
        <v>143</v>
      </c>
      <c r="C350" t="s">
        <v>143</v>
      </c>
      <c r="D350" s="24">
        <v>11685</v>
      </c>
    </row>
    <row r="351" spans="1:4">
      <c r="A351">
        <v>2020</v>
      </c>
      <c r="B351" t="s">
        <v>144</v>
      </c>
      <c r="C351" t="s">
        <v>144</v>
      </c>
      <c r="D351" s="24">
        <v>22564</v>
      </c>
    </row>
    <row r="352" spans="1:4">
      <c r="A352">
        <v>2020</v>
      </c>
      <c r="B352" t="s">
        <v>145</v>
      </c>
      <c r="C352" t="s">
        <v>145</v>
      </c>
      <c r="D352" s="24">
        <v>2659</v>
      </c>
    </row>
    <row r="353" spans="1:4">
      <c r="A353">
        <v>2020</v>
      </c>
      <c r="B353" t="s">
        <v>146</v>
      </c>
      <c r="C353" t="s">
        <v>146</v>
      </c>
      <c r="D353" s="24">
        <v>1273</v>
      </c>
    </row>
    <row r="354" spans="1:4">
      <c r="A354">
        <v>2020</v>
      </c>
      <c r="B354" t="s">
        <v>147</v>
      </c>
      <c r="C354" t="s">
        <v>147</v>
      </c>
      <c r="D354" s="24">
        <v>5474</v>
      </c>
    </row>
    <row r="355" spans="1:4">
      <c r="A355">
        <v>2020</v>
      </c>
      <c r="B355" t="s">
        <v>148</v>
      </c>
      <c r="C355" t="s">
        <v>148</v>
      </c>
      <c r="D355" s="24">
        <v>1361461</v>
      </c>
    </row>
    <row r="356" spans="1:4">
      <c r="A356">
        <v>2020</v>
      </c>
      <c r="B356" t="s">
        <v>2</v>
      </c>
      <c r="C356" t="s">
        <v>2</v>
      </c>
      <c r="D356" s="24">
        <v>346347</v>
      </c>
    </row>
    <row r="357" spans="1:4">
      <c r="A357">
        <v>2020</v>
      </c>
      <c r="B357" t="s">
        <v>149</v>
      </c>
      <c r="C357" t="s">
        <v>149</v>
      </c>
      <c r="D357" s="24">
        <v>19281</v>
      </c>
    </row>
    <row r="358" spans="1:4">
      <c r="A358">
        <v>2020</v>
      </c>
      <c r="B358" t="s">
        <v>150</v>
      </c>
      <c r="C358" t="s">
        <v>150</v>
      </c>
      <c r="D358" s="24">
        <v>27718</v>
      </c>
    </row>
    <row r="359" spans="1:4">
      <c r="A359">
        <v>2020</v>
      </c>
      <c r="B359" t="s">
        <v>175</v>
      </c>
      <c r="C359" t="s">
        <v>284</v>
      </c>
      <c r="D359" s="24">
        <v>99027</v>
      </c>
    </row>
    <row r="360" spans="1:4">
      <c r="A360">
        <v>2020</v>
      </c>
      <c r="B360" t="s">
        <v>151</v>
      </c>
      <c r="C360" t="s">
        <v>151</v>
      </c>
      <c r="D360" s="24">
        <v>10639</v>
      </c>
    </row>
    <row r="361" spans="1:4">
      <c r="A361">
        <v>2020</v>
      </c>
      <c r="B361" t="s">
        <v>152</v>
      </c>
      <c r="C361" t="s">
        <v>152</v>
      </c>
      <c r="D361" s="24">
        <v>13936</v>
      </c>
    </row>
    <row r="362" spans="1:4">
      <c r="A362">
        <v>2020</v>
      </c>
      <c r="B362" t="s">
        <v>153</v>
      </c>
      <c r="C362" t="s">
        <v>153</v>
      </c>
      <c r="D362" s="24">
        <v>162140</v>
      </c>
    </row>
    <row r="363" spans="1:4">
      <c r="A363">
        <v>2020</v>
      </c>
      <c r="B363" t="s">
        <v>154</v>
      </c>
      <c r="C363" t="s">
        <v>154</v>
      </c>
      <c r="D363" s="24">
        <v>41221</v>
      </c>
    </row>
    <row r="364" spans="1:4">
      <c r="A364">
        <v>2020</v>
      </c>
      <c r="B364" t="s">
        <v>155</v>
      </c>
      <c r="C364" t="s">
        <v>155</v>
      </c>
      <c r="D364" s="24">
        <v>44187</v>
      </c>
    </row>
    <row r="365" spans="1:4">
      <c r="A365">
        <v>2020</v>
      </c>
      <c r="B365" t="s">
        <v>156</v>
      </c>
      <c r="C365" t="s">
        <v>156</v>
      </c>
      <c r="D365" s="24">
        <v>56973</v>
      </c>
    </row>
    <row r="366" spans="1:4">
      <c r="A366">
        <v>2020</v>
      </c>
      <c r="B366" t="s">
        <v>157</v>
      </c>
      <c r="C366" t="s">
        <v>157</v>
      </c>
      <c r="D366" s="24">
        <v>9632</v>
      </c>
    </row>
    <row r="367" spans="1:4">
      <c r="A367">
        <v>2020</v>
      </c>
      <c r="B367" t="s">
        <v>158</v>
      </c>
      <c r="C367" t="s">
        <v>158</v>
      </c>
      <c r="D367" s="24">
        <v>24290</v>
      </c>
    </row>
    <row r="368" spans="1:4">
      <c r="A368">
        <v>2020</v>
      </c>
      <c r="B368" t="s">
        <v>159</v>
      </c>
      <c r="C368" t="s">
        <v>159</v>
      </c>
      <c r="D368" s="24">
        <v>5929</v>
      </c>
    </row>
    <row r="369" spans="1:4">
      <c r="A369">
        <v>2020</v>
      </c>
      <c r="B369" t="s">
        <v>160</v>
      </c>
      <c r="C369" t="s">
        <v>160</v>
      </c>
      <c r="D369" s="24">
        <v>74002</v>
      </c>
    </row>
    <row r="370" spans="1:4">
      <c r="A370">
        <v>2020</v>
      </c>
      <c r="B370" t="s">
        <v>161</v>
      </c>
      <c r="C370" t="s">
        <v>161</v>
      </c>
      <c r="D370" s="24">
        <v>12697</v>
      </c>
    </row>
    <row r="371" spans="1:4">
      <c r="A371">
        <v>2020</v>
      </c>
      <c r="B371" t="s">
        <v>148</v>
      </c>
      <c r="C371" t="s">
        <v>286</v>
      </c>
      <c r="D371" s="24">
        <v>14552</v>
      </c>
    </row>
    <row r="372" spans="1:4">
      <c r="A372">
        <v>2020</v>
      </c>
      <c r="B372" t="s">
        <v>162</v>
      </c>
      <c r="C372" t="s">
        <v>162</v>
      </c>
      <c r="D372" s="24">
        <v>59486</v>
      </c>
    </row>
    <row r="373" spans="1:4">
      <c r="A373">
        <v>2020</v>
      </c>
      <c r="B373" t="s">
        <v>163</v>
      </c>
      <c r="C373" t="s">
        <v>163</v>
      </c>
      <c r="D373" s="24">
        <v>11442</v>
      </c>
    </row>
    <row r="374" spans="1:4">
      <c r="A374">
        <v>2020</v>
      </c>
      <c r="B374" t="s">
        <v>148</v>
      </c>
      <c r="C374" t="s">
        <v>287</v>
      </c>
      <c r="D374" s="24">
        <v>37467</v>
      </c>
    </row>
    <row r="375" spans="1:4">
      <c r="A375">
        <v>2020</v>
      </c>
      <c r="B375" t="s">
        <v>164</v>
      </c>
      <c r="C375" t="s">
        <v>164</v>
      </c>
      <c r="D375" s="24">
        <v>33751</v>
      </c>
    </row>
    <row r="376" spans="1:4">
      <c r="A376">
        <v>2020</v>
      </c>
      <c r="B376" t="s">
        <v>165</v>
      </c>
      <c r="C376" t="s">
        <v>165</v>
      </c>
      <c r="D376" s="24">
        <v>4345</v>
      </c>
    </row>
    <row r="377" spans="1:4">
      <c r="A377">
        <v>2020</v>
      </c>
      <c r="B377" t="s">
        <v>166</v>
      </c>
      <c r="C377" t="s">
        <v>166</v>
      </c>
      <c r="D377" s="24">
        <v>5899</v>
      </c>
    </row>
    <row r="378" spans="1:4">
      <c r="A378">
        <v>2020</v>
      </c>
      <c r="B378" t="s">
        <v>167</v>
      </c>
      <c r="C378" t="s">
        <v>167</v>
      </c>
      <c r="D378" s="24">
        <v>2841</v>
      </c>
    </row>
    <row r="379" spans="1:4">
      <c r="A379">
        <v>2020</v>
      </c>
      <c r="B379" t="s">
        <v>168</v>
      </c>
      <c r="C379" t="s">
        <v>168</v>
      </c>
      <c r="D379" s="24">
        <v>56887</v>
      </c>
    </row>
    <row r="380" spans="1:4">
      <c r="A380">
        <v>2020</v>
      </c>
      <c r="B380" t="s">
        <v>169</v>
      </c>
      <c r="C380" t="s">
        <v>169</v>
      </c>
      <c r="D380" s="24">
        <v>7719</v>
      </c>
    </row>
    <row r="381" spans="1:4">
      <c r="A381">
        <v>2020</v>
      </c>
      <c r="B381" t="s">
        <v>170</v>
      </c>
      <c r="C381" t="s">
        <v>170</v>
      </c>
      <c r="D381" s="24">
        <v>779176</v>
      </c>
    </row>
    <row r="382" spans="1:4">
      <c r="A382">
        <v>2020</v>
      </c>
      <c r="B382" t="s">
        <v>134</v>
      </c>
      <c r="C382" t="s">
        <v>134</v>
      </c>
      <c r="D382" s="24">
        <v>169489</v>
      </c>
    </row>
    <row r="383" spans="1:4">
      <c r="A383">
        <v>2020</v>
      </c>
      <c r="B383" t="s">
        <v>171</v>
      </c>
      <c r="C383" t="s">
        <v>171</v>
      </c>
      <c r="D383" s="24">
        <v>14238</v>
      </c>
    </row>
    <row r="384" spans="1:4">
      <c r="A384">
        <v>2020</v>
      </c>
      <c r="B384" t="s">
        <v>175</v>
      </c>
      <c r="C384" t="s">
        <v>292</v>
      </c>
      <c r="D384" s="24">
        <v>58439</v>
      </c>
    </row>
    <row r="385" spans="1:4">
      <c r="A385">
        <v>2020</v>
      </c>
      <c r="B385" t="s">
        <v>172</v>
      </c>
      <c r="C385" t="s">
        <v>172</v>
      </c>
      <c r="D385" s="24">
        <v>24054</v>
      </c>
    </row>
    <row r="386" spans="1:4">
      <c r="A386">
        <v>2020</v>
      </c>
      <c r="B386" t="s">
        <v>173</v>
      </c>
      <c r="C386" t="s">
        <v>173</v>
      </c>
      <c r="D386" s="24">
        <v>3859</v>
      </c>
    </row>
    <row r="387" spans="1:4">
      <c r="A387">
        <v>2020</v>
      </c>
      <c r="B387" t="s">
        <v>174</v>
      </c>
      <c r="C387" t="s">
        <v>174</v>
      </c>
      <c r="D387" s="24">
        <v>23953</v>
      </c>
    </row>
    <row r="388" spans="1:4">
      <c r="A388">
        <v>2021</v>
      </c>
      <c r="B388" t="s">
        <v>125</v>
      </c>
      <c r="C388" t="s">
        <v>125</v>
      </c>
      <c r="D388" s="24">
        <v>1069684</v>
      </c>
    </row>
    <row r="389" spans="1:4">
      <c r="A389">
        <v>2021</v>
      </c>
      <c r="B389" t="s">
        <v>126</v>
      </c>
      <c r="C389" t="s">
        <v>126</v>
      </c>
      <c r="D389" s="24">
        <v>12227</v>
      </c>
    </row>
    <row r="390" spans="1:4">
      <c r="A390">
        <v>2021</v>
      </c>
      <c r="B390" t="s">
        <v>127</v>
      </c>
      <c r="C390" t="s">
        <v>127</v>
      </c>
      <c r="D390" s="24">
        <v>1619</v>
      </c>
    </row>
    <row r="391" spans="1:4">
      <c r="A391">
        <v>2021</v>
      </c>
      <c r="B391" t="s">
        <v>128</v>
      </c>
      <c r="C391" t="s">
        <v>128</v>
      </c>
      <c r="D391" s="24">
        <v>37016</v>
      </c>
    </row>
    <row r="392" spans="1:4">
      <c r="A392">
        <v>2021</v>
      </c>
      <c r="B392" t="s">
        <v>176</v>
      </c>
      <c r="C392" t="s">
        <v>270</v>
      </c>
      <c r="D392" s="24">
        <v>41066</v>
      </c>
    </row>
    <row r="393" spans="1:4">
      <c r="A393">
        <v>2021</v>
      </c>
      <c r="B393" t="s">
        <v>129</v>
      </c>
      <c r="C393" t="s">
        <v>129</v>
      </c>
      <c r="D393" s="24">
        <v>68742</v>
      </c>
    </row>
    <row r="394" spans="1:4">
      <c r="A394">
        <v>2021</v>
      </c>
      <c r="B394" t="s">
        <v>130</v>
      </c>
      <c r="C394" t="s">
        <v>130</v>
      </c>
      <c r="D394" s="24">
        <v>30042</v>
      </c>
    </row>
    <row r="395" spans="1:4">
      <c r="A395">
        <v>2021</v>
      </c>
      <c r="B395" t="s">
        <v>131</v>
      </c>
      <c r="C395" t="s">
        <v>131</v>
      </c>
      <c r="D395" s="24">
        <v>7385</v>
      </c>
    </row>
    <row r="396" spans="1:4">
      <c r="A396">
        <v>2021</v>
      </c>
      <c r="B396" t="s">
        <v>148</v>
      </c>
      <c r="C396" t="s">
        <v>264</v>
      </c>
      <c r="D396" s="24">
        <v>1224</v>
      </c>
    </row>
    <row r="397" spans="1:4">
      <c r="A397">
        <v>2021</v>
      </c>
      <c r="B397" t="s">
        <v>137</v>
      </c>
      <c r="C397" t="s">
        <v>297</v>
      </c>
      <c r="D397" s="24">
        <v>18485</v>
      </c>
    </row>
    <row r="398" spans="1:4">
      <c r="A398">
        <v>2021</v>
      </c>
      <c r="B398" t="s">
        <v>132</v>
      </c>
      <c r="C398" t="s">
        <v>132</v>
      </c>
      <c r="D398" s="24">
        <v>2445</v>
      </c>
    </row>
    <row r="399" spans="1:4">
      <c r="A399">
        <v>2021</v>
      </c>
      <c r="B399" t="s">
        <v>133</v>
      </c>
      <c r="C399" t="s">
        <v>133</v>
      </c>
      <c r="D399" s="24">
        <v>12225</v>
      </c>
    </row>
    <row r="400" spans="1:4">
      <c r="A400">
        <v>2021</v>
      </c>
      <c r="B400" t="s">
        <v>176</v>
      </c>
      <c r="C400" t="s">
        <v>296</v>
      </c>
      <c r="D400" s="24">
        <v>68201</v>
      </c>
    </row>
    <row r="401" spans="1:4">
      <c r="A401">
        <v>2021</v>
      </c>
      <c r="B401" t="s">
        <v>135</v>
      </c>
      <c r="C401" t="s">
        <v>135</v>
      </c>
      <c r="D401" s="24">
        <v>61508</v>
      </c>
    </row>
    <row r="402" spans="1:4">
      <c r="A402">
        <v>2021</v>
      </c>
      <c r="B402" t="s">
        <v>274</v>
      </c>
      <c r="C402" t="s">
        <v>274</v>
      </c>
      <c r="D402" s="24">
        <v>90556</v>
      </c>
    </row>
    <row r="403" spans="1:4">
      <c r="A403">
        <v>2021</v>
      </c>
      <c r="B403" t="s">
        <v>138</v>
      </c>
      <c r="C403" t="s">
        <v>138</v>
      </c>
      <c r="D403" s="24">
        <v>23980</v>
      </c>
    </row>
    <row r="404" spans="1:4">
      <c r="A404">
        <v>2021</v>
      </c>
      <c r="B404" t="s">
        <v>158</v>
      </c>
      <c r="C404" t="s">
        <v>276</v>
      </c>
      <c r="D404" s="24">
        <v>3348</v>
      </c>
    </row>
    <row r="405" spans="1:4">
      <c r="A405">
        <v>2021</v>
      </c>
      <c r="B405" t="s">
        <v>139</v>
      </c>
      <c r="C405" t="s">
        <v>139</v>
      </c>
      <c r="D405" s="24">
        <v>30908</v>
      </c>
    </row>
    <row r="406" spans="1:4">
      <c r="A406">
        <v>2021</v>
      </c>
      <c r="B406" t="s">
        <v>140</v>
      </c>
      <c r="C406" t="s">
        <v>140</v>
      </c>
      <c r="D406" s="24">
        <v>21908</v>
      </c>
    </row>
    <row r="407" spans="1:4">
      <c r="A407">
        <v>2021</v>
      </c>
      <c r="B407" t="s">
        <v>141</v>
      </c>
      <c r="C407" t="s">
        <v>141</v>
      </c>
      <c r="D407" s="24">
        <v>3739</v>
      </c>
    </row>
    <row r="408" spans="1:4">
      <c r="A408">
        <v>2021</v>
      </c>
      <c r="B408" t="s">
        <v>142</v>
      </c>
      <c r="C408" t="s">
        <v>142</v>
      </c>
      <c r="D408" s="24">
        <v>47865</v>
      </c>
    </row>
    <row r="409" spans="1:4">
      <c r="A409">
        <v>2021</v>
      </c>
      <c r="B409" t="s">
        <v>143</v>
      </c>
      <c r="C409" t="s">
        <v>143</v>
      </c>
      <c r="D409" s="24">
        <v>11870</v>
      </c>
    </row>
    <row r="410" spans="1:4">
      <c r="A410">
        <v>2021</v>
      </c>
      <c r="B410" t="s">
        <v>144</v>
      </c>
      <c r="C410" t="s">
        <v>144</v>
      </c>
      <c r="D410" s="24">
        <v>22738</v>
      </c>
    </row>
    <row r="411" spans="1:4">
      <c r="A411">
        <v>2021</v>
      </c>
      <c r="B411" t="s">
        <v>145</v>
      </c>
      <c r="C411" t="s">
        <v>145</v>
      </c>
      <c r="D411" s="24">
        <v>2715</v>
      </c>
    </row>
    <row r="412" spans="1:4">
      <c r="A412">
        <v>2021</v>
      </c>
      <c r="B412" t="s">
        <v>146</v>
      </c>
      <c r="C412" t="s">
        <v>146</v>
      </c>
      <c r="D412" s="24">
        <v>1263</v>
      </c>
    </row>
    <row r="413" spans="1:4">
      <c r="A413">
        <v>2021</v>
      </c>
      <c r="B413" t="s">
        <v>147</v>
      </c>
      <c r="C413" t="s">
        <v>147</v>
      </c>
      <c r="D413" s="24">
        <v>5576</v>
      </c>
    </row>
    <row r="414" spans="1:4">
      <c r="A414">
        <v>2021</v>
      </c>
      <c r="B414" t="s">
        <v>148</v>
      </c>
      <c r="C414" t="s">
        <v>148</v>
      </c>
      <c r="D414" s="24">
        <v>1440315</v>
      </c>
    </row>
    <row r="415" spans="1:4">
      <c r="A415">
        <v>2021</v>
      </c>
      <c r="B415" t="s">
        <v>2</v>
      </c>
      <c r="C415" t="s">
        <v>2</v>
      </c>
      <c r="D415" s="24">
        <v>353315</v>
      </c>
    </row>
    <row r="416" spans="1:4">
      <c r="A416">
        <v>2021</v>
      </c>
      <c r="B416" t="s">
        <v>149</v>
      </c>
      <c r="C416" t="s">
        <v>282</v>
      </c>
      <c r="D416" s="24">
        <v>19703</v>
      </c>
    </row>
    <row r="417" spans="1:4">
      <c r="A417">
        <v>2021</v>
      </c>
      <c r="B417" t="s">
        <v>150</v>
      </c>
      <c r="C417" t="s">
        <v>150</v>
      </c>
      <c r="D417" s="24">
        <v>27994</v>
      </c>
    </row>
    <row r="418" spans="1:4">
      <c r="A418">
        <v>2021</v>
      </c>
      <c r="B418" t="s">
        <v>175</v>
      </c>
      <c r="C418" t="s">
        <v>284</v>
      </c>
      <c r="D418" s="24">
        <v>100054</v>
      </c>
    </row>
    <row r="419" spans="1:4">
      <c r="A419">
        <v>2021</v>
      </c>
      <c r="B419" t="s">
        <v>151</v>
      </c>
      <c r="C419" t="s">
        <v>151</v>
      </c>
      <c r="D419" s="24">
        <v>10756</v>
      </c>
    </row>
    <row r="420" spans="1:4">
      <c r="A420">
        <v>2021</v>
      </c>
      <c r="B420" t="s">
        <v>152</v>
      </c>
      <c r="C420" t="s">
        <v>152</v>
      </c>
      <c r="D420" s="24">
        <v>14180</v>
      </c>
    </row>
    <row r="421" spans="1:4">
      <c r="A421">
        <v>2021</v>
      </c>
      <c r="B421" t="s">
        <v>153</v>
      </c>
      <c r="C421" t="s">
        <v>153</v>
      </c>
      <c r="D421" s="24">
        <v>164138</v>
      </c>
    </row>
    <row r="422" spans="1:4">
      <c r="A422">
        <v>2021</v>
      </c>
      <c r="B422" t="s">
        <v>154</v>
      </c>
      <c r="C422" t="s">
        <v>154</v>
      </c>
      <c r="D422" s="24">
        <v>42082</v>
      </c>
    </row>
    <row r="423" spans="1:4">
      <c r="A423">
        <v>2021</v>
      </c>
      <c r="B423" t="s">
        <v>155</v>
      </c>
      <c r="C423" t="s">
        <v>155</v>
      </c>
      <c r="D423" s="24">
        <v>44519</v>
      </c>
    </row>
    <row r="424" spans="1:4">
      <c r="A424">
        <v>2021</v>
      </c>
      <c r="B424" t="s">
        <v>156</v>
      </c>
      <c r="C424" t="s">
        <v>156</v>
      </c>
      <c r="D424" s="24">
        <v>57769</v>
      </c>
    </row>
    <row r="425" spans="1:4">
      <c r="A425">
        <v>2021</v>
      </c>
      <c r="B425" t="s">
        <v>157</v>
      </c>
      <c r="C425" t="s">
        <v>157</v>
      </c>
      <c r="D425" s="24">
        <v>9731</v>
      </c>
    </row>
    <row r="426" spans="1:4">
      <c r="A426">
        <v>2021</v>
      </c>
      <c r="B426" t="s">
        <v>158</v>
      </c>
      <c r="C426" t="s">
        <v>158</v>
      </c>
      <c r="D426" s="24">
        <v>24280</v>
      </c>
    </row>
    <row r="427" spans="1:4">
      <c r="A427">
        <v>2021</v>
      </c>
      <c r="B427" t="s">
        <v>159</v>
      </c>
      <c r="C427" t="s">
        <v>159</v>
      </c>
      <c r="D427" s="24">
        <v>5934</v>
      </c>
    </row>
    <row r="428" spans="1:4">
      <c r="A428">
        <v>2021</v>
      </c>
      <c r="B428" t="s">
        <v>160</v>
      </c>
      <c r="C428" t="s">
        <v>160</v>
      </c>
      <c r="D428" s="24">
        <v>75110</v>
      </c>
    </row>
    <row r="429" spans="1:4">
      <c r="A429">
        <v>2021</v>
      </c>
      <c r="B429" t="s">
        <v>161</v>
      </c>
      <c r="C429" t="s">
        <v>161</v>
      </c>
      <c r="D429" s="24">
        <v>12775</v>
      </c>
    </row>
    <row r="430" spans="1:4">
      <c r="A430">
        <v>2021</v>
      </c>
      <c r="B430" t="s">
        <v>162</v>
      </c>
      <c r="C430" t="s">
        <v>162</v>
      </c>
      <c r="D430" s="24">
        <v>60031</v>
      </c>
    </row>
    <row r="431" spans="1:4">
      <c r="A431">
        <v>2021</v>
      </c>
      <c r="B431" t="s">
        <v>163</v>
      </c>
      <c r="C431" t="s">
        <v>163</v>
      </c>
      <c r="D431" s="24">
        <v>11549</v>
      </c>
    </row>
    <row r="432" spans="1:4">
      <c r="A432">
        <v>2021</v>
      </c>
      <c r="B432" t="s">
        <v>164</v>
      </c>
      <c r="C432" t="s">
        <v>164</v>
      </c>
      <c r="D432" s="24">
        <v>33865</v>
      </c>
    </row>
    <row r="433" spans="1:4">
      <c r="A433">
        <v>2021</v>
      </c>
      <c r="B433" t="s">
        <v>165</v>
      </c>
      <c r="C433" t="s">
        <v>165</v>
      </c>
      <c r="D433" s="24">
        <v>4364</v>
      </c>
    </row>
    <row r="434" spans="1:4">
      <c r="A434">
        <v>2021</v>
      </c>
      <c r="B434" t="s">
        <v>166</v>
      </c>
      <c r="C434" t="s">
        <v>166</v>
      </c>
      <c r="D434" s="24">
        <v>5954</v>
      </c>
    </row>
    <row r="435" spans="1:4">
      <c r="A435">
        <v>2021</v>
      </c>
      <c r="B435" t="s">
        <v>167</v>
      </c>
      <c r="C435" t="s">
        <v>167</v>
      </c>
      <c r="D435" s="24">
        <v>2904</v>
      </c>
    </row>
    <row r="436" spans="1:4">
      <c r="A436">
        <v>2021</v>
      </c>
      <c r="B436" t="s">
        <v>168</v>
      </c>
      <c r="C436" t="s">
        <v>168</v>
      </c>
      <c r="D436" s="24">
        <v>56945</v>
      </c>
    </row>
    <row r="437" spans="1:4">
      <c r="A437">
        <v>2021</v>
      </c>
      <c r="B437" t="s">
        <v>169</v>
      </c>
      <c r="C437" t="s">
        <v>169</v>
      </c>
      <c r="D437" s="24">
        <v>7934</v>
      </c>
    </row>
    <row r="438" spans="1:4">
      <c r="A438">
        <v>2021</v>
      </c>
      <c r="B438" t="s">
        <v>170</v>
      </c>
      <c r="C438" t="s">
        <v>170</v>
      </c>
      <c r="D438" s="24">
        <v>785667</v>
      </c>
    </row>
    <row r="439" spans="1:4">
      <c r="A439">
        <v>2021</v>
      </c>
      <c r="B439" t="s">
        <v>134</v>
      </c>
      <c r="C439" t="s">
        <v>134</v>
      </c>
      <c r="D439" s="24">
        <v>171564</v>
      </c>
    </row>
    <row r="440" spans="1:4">
      <c r="A440">
        <v>2021</v>
      </c>
      <c r="B440" t="s">
        <v>171</v>
      </c>
      <c r="C440" t="s">
        <v>171</v>
      </c>
      <c r="D440" s="24">
        <v>14488</v>
      </c>
    </row>
    <row r="441" spans="1:4">
      <c r="A441">
        <v>2021</v>
      </c>
      <c r="B441" t="s">
        <v>175</v>
      </c>
      <c r="C441" t="s">
        <v>292</v>
      </c>
      <c r="D441" s="24">
        <v>58747</v>
      </c>
    </row>
    <row r="442" spans="1:4">
      <c r="A442">
        <v>2021</v>
      </c>
      <c r="B442" t="s">
        <v>172</v>
      </c>
      <c r="C442" t="s">
        <v>172</v>
      </c>
      <c r="D442" s="24">
        <v>24627</v>
      </c>
    </row>
    <row r="443" spans="1:4">
      <c r="A443">
        <v>2021</v>
      </c>
      <c r="B443" t="s">
        <v>173</v>
      </c>
      <c r="C443" t="s">
        <v>173</v>
      </c>
      <c r="D443" s="24">
        <v>3942</v>
      </c>
    </row>
    <row r="444" spans="1:4">
      <c r="A444">
        <v>2021</v>
      </c>
      <c r="B444" t="s">
        <v>174</v>
      </c>
      <c r="C444" t="s">
        <v>174</v>
      </c>
      <c r="D444" s="24">
        <v>24201</v>
      </c>
    </row>
    <row r="445" spans="1:4">
      <c r="A445">
        <v>2022</v>
      </c>
      <c r="B445" s="17" t="str">
        <f>C445</f>
        <v>Alectra Utilities Corporation</v>
      </c>
      <c r="C445" s="17" t="s">
        <v>125</v>
      </c>
      <c r="D445" s="24">
        <v>1076538</v>
      </c>
    </row>
    <row r="446" spans="1:4">
      <c r="A446">
        <v>2022</v>
      </c>
      <c r="B446" s="17" t="str">
        <f t="shared" ref="B446:B498" si="0">C446</f>
        <v>Algoma Power Inc.</v>
      </c>
      <c r="C446" s="17" t="s">
        <v>126</v>
      </c>
      <c r="D446" s="24">
        <v>12332</v>
      </c>
    </row>
    <row r="447" spans="1:4">
      <c r="A447">
        <v>2022</v>
      </c>
      <c r="B447" s="17" t="str">
        <f t="shared" si="0"/>
        <v>Atikokan Hydro Inc.</v>
      </c>
      <c r="C447" s="17" t="s">
        <v>127</v>
      </c>
      <c r="D447" s="24">
        <v>1619</v>
      </c>
    </row>
    <row r="448" spans="1:4">
      <c r="A448">
        <v>2022</v>
      </c>
      <c r="B448" s="17" t="str">
        <f t="shared" si="0"/>
        <v>Bluewater Power Distribution Corporation</v>
      </c>
      <c r="C448" s="17" t="s">
        <v>128</v>
      </c>
      <c r="D448" s="24">
        <v>37321</v>
      </c>
    </row>
    <row r="449" spans="1:4">
      <c r="A449">
        <v>2022</v>
      </c>
      <c r="B449" s="17" t="str">
        <f t="shared" si="0"/>
        <v>Burlington Hydro Inc.</v>
      </c>
      <c r="C449" s="17" t="s">
        <v>129</v>
      </c>
      <c r="D449" s="24">
        <v>68879</v>
      </c>
    </row>
    <row r="450" spans="1:4">
      <c r="A450">
        <v>2022</v>
      </c>
      <c r="B450" s="17" t="str">
        <f t="shared" si="0"/>
        <v>Canadian Niagara Power Inc.</v>
      </c>
      <c r="C450" s="17" t="s">
        <v>130</v>
      </c>
      <c r="D450" s="24">
        <v>30434</v>
      </c>
    </row>
    <row r="451" spans="1:4">
      <c r="A451">
        <v>2022</v>
      </c>
      <c r="B451" s="17" t="str">
        <f t="shared" si="0"/>
        <v>Centre Wellington Hydro Ltd.</v>
      </c>
      <c r="C451" s="17" t="s">
        <v>131</v>
      </c>
      <c r="D451" s="24">
        <v>7459</v>
      </c>
    </row>
    <row r="452" spans="1:4">
      <c r="A452">
        <v>2022</v>
      </c>
      <c r="B452" s="189" t="s">
        <v>148</v>
      </c>
      <c r="C452" s="189" t="s">
        <v>264</v>
      </c>
      <c r="D452" s="24">
        <v>1224</v>
      </c>
    </row>
    <row r="453" spans="1:4">
      <c r="A453">
        <v>2022</v>
      </c>
      <c r="B453" s="17" t="str">
        <f t="shared" si="0"/>
        <v>EPCOR Electricity Distribution Ontario Inc.</v>
      </c>
      <c r="C453" s="17" t="s">
        <v>137</v>
      </c>
      <c r="D453" s="24">
        <v>18701</v>
      </c>
    </row>
    <row r="454" spans="1:4">
      <c r="A454">
        <v>2022</v>
      </c>
      <c r="B454" s="17" t="str">
        <f t="shared" si="0"/>
        <v>Cooperative Hydro Embrun Inc.</v>
      </c>
      <c r="C454" s="17" t="s">
        <v>132</v>
      </c>
      <c r="D454" s="24">
        <v>2575</v>
      </c>
    </row>
    <row r="455" spans="1:4">
      <c r="A455">
        <v>2022</v>
      </c>
      <c r="B455" s="17" t="str">
        <f t="shared" si="0"/>
        <v>E.L.K. Energy Inc.</v>
      </c>
      <c r="C455" s="17" t="s">
        <v>133</v>
      </c>
      <c r="D455" s="24">
        <v>12429</v>
      </c>
    </row>
    <row r="456" spans="1:4">
      <c r="A456">
        <v>2022</v>
      </c>
      <c r="B456" s="17" t="str">
        <f t="shared" si="0"/>
        <v>Enova Power Corp.</v>
      </c>
      <c r="C456" s="17" t="s">
        <v>175</v>
      </c>
      <c r="D456" s="24">
        <v>160489</v>
      </c>
    </row>
    <row r="457" spans="1:4">
      <c r="A457">
        <v>2022</v>
      </c>
      <c r="B457" s="17" t="str">
        <f t="shared" si="0"/>
        <v>Entegrus Powerlines Inc.</v>
      </c>
      <c r="C457" s="17" t="s">
        <v>135</v>
      </c>
      <c r="D457" s="24">
        <v>62443</v>
      </c>
    </row>
    <row r="458" spans="1:4">
      <c r="A458">
        <v>2022</v>
      </c>
      <c r="B458" s="17" t="str">
        <f t="shared" si="0"/>
        <v>EnWin Utilities Ltd.</v>
      </c>
      <c r="C458" s="17" t="s">
        <v>274</v>
      </c>
      <c r="D458" s="24">
        <v>91128</v>
      </c>
    </row>
    <row r="459" spans="1:4">
      <c r="A459">
        <v>2022</v>
      </c>
      <c r="B459" s="17" t="str">
        <f t="shared" si="0"/>
        <v>ERTH Power Corporation</v>
      </c>
      <c r="C459" s="17" t="s">
        <v>138</v>
      </c>
      <c r="D459" s="24">
        <v>24390</v>
      </c>
    </row>
    <row r="460" spans="1:4">
      <c r="A460">
        <v>2022</v>
      </c>
      <c r="B460" s="17" t="str">
        <f t="shared" si="0"/>
        <v>Essex Powerlines Corporation</v>
      </c>
      <c r="C460" s="17" t="s">
        <v>139</v>
      </c>
      <c r="D460" s="24">
        <v>31139</v>
      </c>
    </row>
    <row r="461" spans="1:4">
      <c r="A461">
        <v>2022</v>
      </c>
      <c r="B461" s="17" t="str">
        <f t="shared" si="0"/>
        <v>Festival Hydro Inc.</v>
      </c>
      <c r="C461" s="17" t="s">
        <v>140</v>
      </c>
      <c r="D461" s="24">
        <v>22211</v>
      </c>
    </row>
    <row r="462" spans="1:4">
      <c r="A462">
        <v>2022</v>
      </c>
      <c r="B462" s="17" t="str">
        <f t="shared" si="0"/>
        <v>Fort Frances Power Corporation</v>
      </c>
      <c r="C462" s="17" t="s">
        <v>141</v>
      </c>
      <c r="D462" s="24">
        <v>3744</v>
      </c>
    </row>
    <row r="463" spans="1:4">
      <c r="A463">
        <v>2022</v>
      </c>
      <c r="B463" s="17" t="str">
        <f t="shared" si="0"/>
        <v>GrandBridge Energy Inc.</v>
      </c>
      <c r="C463" s="17" t="s">
        <v>176</v>
      </c>
      <c r="D463" s="24">
        <v>111053</v>
      </c>
    </row>
    <row r="464" spans="1:4">
      <c r="A464">
        <v>2022</v>
      </c>
      <c r="B464" s="17" t="str">
        <f t="shared" si="0"/>
        <v>Greater Sudbury Hydro Inc.</v>
      </c>
      <c r="C464" s="17" t="s">
        <v>142</v>
      </c>
      <c r="D464" s="24">
        <v>47962</v>
      </c>
    </row>
    <row r="465" spans="1:4">
      <c r="A465">
        <v>2022</v>
      </c>
      <c r="B465" s="17" t="str">
        <f t="shared" si="0"/>
        <v>Grimsby Power Incorporated</v>
      </c>
      <c r="C465" s="17" t="s">
        <v>143</v>
      </c>
      <c r="D465" s="24">
        <v>11871</v>
      </c>
    </row>
    <row r="466" spans="1:4">
      <c r="A466">
        <v>2022</v>
      </c>
      <c r="B466" s="17" t="str">
        <f t="shared" si="0"/>
        <v>Halton Hills Hydro Inc.</v>
      </c>
      <c r="C466" s="17" t="s">
        <v>144</v>
      </c>
      <c r="D466" s="24">
        <v>22908</v>
      </c>
    </row>
    <row r="467" spans="1:4">
      <c r="A467">
        <v>2022</v>
      </c>
      <c r="B467" s="17" t="str">
        <f t="shared" si="0"/>
        <v>Hearst Power Distribution Company Limited</v>
      </c>
      <c r="C467" s="17" t="s">
        <v>145</v>
      </c>
      <c r="D467" s="24">
        <v>2720</v>
      </c>
    </row>
    <row r="468" spans="1:4">
      <c r="A468">
        <v>2022</v>
      </c>
      <c r="B468" s="17" t="str">
        <f t="shared" si="0"/>
        <v>Hydro 2000 Inc.</v>
      </c>
      <c r="C468" s="17" t="s">
        <v>146</v>
      </c>
      <c r="D468" s="24">
        <v>1268</v>
      </c>
    </row>
    <row r="469" spans="1:4">
      <c r="A469">
        <v>2022</v>
      </c>
      <c r="B469" s="17" t="str">
        <f t="shared" si="0"/>
        <v>Hydro Hawkesbury Inc.</v>
      </c>
      <c r="C469" s="17" t="s">
        <v>147</v>
      </c>
      <c r="D469" s="24">
        <v>5627</v>
      </c>
    </row>
    <row r="470" spans="1:4">
      <c r="A470">
        <v>2022</v>
      </c>
      <c r="B470" s="17" t="str">
        <f t="shared" si="0"/>
        <v>Hydro One Networks Inc.</v>
      </c>
      <c r="C470" s="17" t="s">
        <v>148</v>
      </c>
      <c r="D470" s="24">
        <v>1440430</v>
      </c>
    </row>
    <row r="471" spans="1:4">
      <c r="A471">
        <v>2022</v>
      </c>
      <c r="B471" s="17" t="str">
        <f t="shared" si="0"/>
        <v>Hydro Ottawa Limited</v>
      </c>
      <c r="C471" s="17" t="s">
        <v>2</v>
      </c>
      <c r="D471" s="24">
        <v>358901</v>
      </c>
    </row>
    <row r="472" spans="1:4">
      <c r="A472">
        <v>2022</v>
      </c>
      <c r="B472" s="17" t="str">
        <f t="shared" si="0"/>
        <v>Innpower Corporation</v>
      </c>
      <c r="C472" s="17" t="s">
        <v>149</v>
      </c>
      <c r="D472" s="24">
        <v>20513</v>
      </c>
    </row>
    <row r="473" spans="1:4">
      <c r="A473">
        <v>2022</v>
      </c>
      <c r="B473" s="17" t="str">
        <f t="shared" si="0"/>
        <v>Kingston Hydro Corporation</v>
      </c>
      <c r="C473" s="17" t="s">
        <v>150</v>
      </c>
      <c r="D473" s="24">
        <v>27992</v>
      </c>
    </row>
    <row r="474" spans="1:4">
      <c r="A474">
        <v>2022</v>
      </c>
      <c r="B474" s="17" t="str">
        <f t="shared" si="0"/>
        <v>Lakefront Utilities Inc.</v>
      </c>
      <c r="C474" s="17" t="s">
        <v>151</v>
      </c>
      <c r="D474" s="24">
        <v>10835</v>
      </c>
    </row>
    <row r="475" spans="1:4">
      <c r="A475">
        <v>2022</v>
      </c>
      <c r="B475" s="17" t="str">
        <f t="shared" si="0"/>
        <v>Lakeland Power Distribution Ltd.</v>
      </c>
      <c r="C475" s="17" t="s">
        <v>152</v>
      </c>
      <c r="D475" s="24">
        <v>14351</v>
      </c>
    </row>
    <row r="476" spans="1:4">
      <c r="A476">
        <v>2022</v>
      </c>
      <c r="B476" s="17" t="str">
        <f t="shared" si="0"/>
        <v>London Hydro Inc.</v>
      </c>
      <c r="C476" s="17" t="s">
        <v>153</v>
      </c>
      <c r="D476" s="24">
        <v>166044</v>
      </c>
    </row>
    <row r="477" spans="1:4">
      <c r="A477">
        <v>2022</v>
      </c>
      <c r="B477" s="17" t="str">
        <f t="shared" si="0"/>
        <v>Milton Hydro Distribution Inc.</v>
      </c>
      <c r="C477" s="17" t="s">
        <v>154</v>
      </c>
      <c r="D477" s="24">
        <v>42634</v>
      </c>
    </row>
    <row r="478" spans="1:4">
      <c r="A478">
        <v>2022</v>
      </c>
      <c r="B478" s="17" t="str">
        <f t="shared" si="0"/>
        <v>Newmarket-Tay Power Distribution Ltd.</v>
      </c>
      <c r="C478" s="17" t="s">
        <v>155</v>
      </c>
      <c r="D478" s="24">
        <v>44795</v>
      </c>
    </row>
    <row r="479" spans="1:4">
      <c r="A479">
        <v>2022</v>
      </c>
      <c r="B479" s="17" t="str">
        <f t="shared" si="0"/>
        <v>Niagara Peninsula Energy Inc.</v>
      </c>
      <c r="C479" s="17" t="s">
        <v>156</v>
      </c>
      <c r="D479" s="24">
        <v>58226</v>
      </c>
    </row>
    <row r="480" spans="1:4">
      <c r="A480">
        <v>2022</v>
      </c>
      <c r="B480" s="17" t="str">
        <f t="shared" si="0"/>
        <v>Niagara-on-the-Lake Hydro Inc.</v>
      </c>
      <c r="C480" s="17" t="s">
        <v>157</v>
      </c>
      <c r="D480" s="24">
        <v>9816</v>
      </c>
    </row>
    <row r="481" spans="1:4">
      <c r="A481">
        <v>2022</v>
      </c>
      <c r="B481" s="17" t="str">
        <f t="shared" si="0"/>
        <v>North Bay Hydro Distribution Limited</v>
      </c>
      <c r="C481" s="17" t="s">
        <v>158</v>
      </c>
      <c r="D481" s="24">
        <v>27678</v>
      </c>
    </row>
    <row r="482" spans="1:4">
      <c r="A482">
        <v>2022</v>
      </c>
      <c r="B482" s="17" t="str">
        <f t="shared" si="0"/>
        <v>Northern Ontario Wires Inc.</v>
      </c>
      <c r="C482" s="17" t="s">
        <v>159</v>
      </c>
      <c r="D482" s="24">
        <v>5941</v>
      </c>
    </row>
    <row r="483" spans="1:4">
      <c r="A483">
        <v>2022</v>
      </c>
      <c r="B483" s="17" t="str">
        <f t="shared" si="0"/>
        <v>Oakville Hydro Electricity Distribution Inc.</v>
      </c>
      <c r="C483" s="17" t="s">
        <v>160</v>
      </c>
      <c r="D483" s="24">
        <v>75885</v>
      </c>
    </row>
    <row r="484" spans="1:4">
      <c r="A484">
        <v>2022</v>
      </c>
      <c r="B484" s="17" t="str">
        <f t="shared" si="0"/>
        <v>Orangeville Hydro Limited</v>
      </c>
      <c r="C484" s="17" t="s">
        <v>161</v>
      </c>
      <c r="D484" s="24">
        <v>12846</v>
      </c>
    </row>
    <row r="485" spans="1:4">
      <c r="A485">
        <v>2022</v>
      </c>
      <c r="B485" s="17" t="str">
        <f t="shared" si="0"/>
        <v>Oshawa PUC Networks Inc.</v>
      </c>
      <c r="C485" s="17" t="s">
        <v>162</v>
      </c>
      <c r="D485" s="24">
        <v>60839</v>
      </c>
    </row>
    <row r="486" spans="1:4">
      <c r="A486">
        <v>2022</v>
      </c>
      <c r="B486" s="17" t="str">
        <f t="shared" si="0"/>
        <v>Ottawa River Power Corporation</v>
      </c>
      <c r="C486" s="17" t="s">
        <v>163</v>
      </c>
      <c r="D486" s="24">
        <v>11638</v>
      </c>
    </row>
    <row r="487" spans="1:4">
      <c r="A487">
        <v>2022</v>
      </c>
      <c r="B487" s="17" t="str">
        <f t="shared" si="0"/>
        <v>PUC Distribution Inc.</v>
      </c>
      <c r="C487" s="17" t="s">
        <v>164</v>
      </c>
      <c r="D487" s="24">
        <v>33938</v>
      </c>
    </row>
    <row r="488" spans="1:4">
      <c r="A488">
        <v>2022</v>
      </c>
      <c r="B488" s="17" t="str">
        <f t="shared" si="0"/>
        <v>Renfrew Hydro Inc.</v>
      </c>
      <c r="C488" s="17" t="s">
        <v>165</v>
      </c>
      <c r="D488" s="24">
        <v>4384</v>
      </c>
    </row>
    <row r="489" spans="1:4">
      <c r="A489">
        <v>2022</v>
      </c>
      <c r="B489" s="17" t="str">
        <f t="shared" si="0"/>
        <v>Rideau St. Lawrence Distribution Inc.</v>
      </c>
      <c r="C489" s="17" t="s">
        <v>166</v>
      </c>
      <c r="D489" s="24">
        <v>5980</v>
      </c>
    </row>
    <row r="490" spans="1:4">
      <c r="A490">
        <v>2022</v>
      </c>
      <c r="B490" s="17" t="str">
        <f t="shared" si="0"/>
        <v>Sioux Lookout Hydro Inc.</v>
      </c>
      <c r="C490" s="17" t="s">
        <v>167</v>
      </c>
      <c r="D490" s="24">
        <v>2915</v>
      </c>
    </row>
    <row r="491" spans="1:4">
      <c r="A491">
        <v>2022</v>
      </c>
      <c r="B491" s="17" t="str">
        <f t="shared" si="0"/>
        <v>Synergy North Corporation</v>
      </c>
      <c r="C491" s="17" t="s">
        <v>168</v>
      </c>
      <c r="D491" s="24">
        <v>57088</v>
      </c>
    </row>
    <row r="492" spans="1:4">
      <c r="A492">
        <v>2022</v>
      </c>
      <c r="B492" s="17" t="str">
        <f t="shared" si="0"/>
        <v>Tillsonburg Hydro Inc.</v>
      </c>
      <c r="C492" s="17" t="s">
        <v>169</v>
      </c>
      <c r="D492" s="24">
        <v>8189</v>
      </c>
    </row>
    <row r="493" spans="1:4">
      <c r="A493">
        <v>2022</v>
      </c>
      <c r="B493" s="17" t="str">
        <f t="shared" si="0"/>
        <v>Toronto Hydro-Electric System Limited</v>
      </c>
      <c r="C493" s="17" t="s">
        <v>170</v>
      </c>
      <c r="D493" s="24">
        <v>790518</v>
      </c>
    </row>
    <row r="494" spans="1:4">
      <c r="A494">
        <v>2022</v>
      </c>
      <c r="B494" s="17" t="str">
        <f t="shared" si="0"/>
        <v>Elexicon Energy Inc.</v>
      </c>
      <c r="C494" s="17" t="s">
        <v>134</v>
      </c>
      <c r="D494" s="24">
        <v>174153</v>
      </c>
    </row>
    <row r="495" spans="1:4">
      <c r="A495">
        <v>2022</v>
      </c>
      <c r="B495" s="17" t="str">
        <f t="shared" si="0"/>
        <v>Wasaga Distribution Inc.</v>
      </c>
      <c r="C495" s="17" t="s">
        <v>171</v>
      </c>
      <c r="D495" s="24">
        <v>14863</v>
      </c>
    </row>
    <row r="496" spans="1:4">
      <c r="A496">
        <v>2022</v>
      </c>
      <c r="B496" s="17" t="str">
        <f t="shared" si="0"/>
        <v>Welland Hydro-Electric System Corp.</v>
      </c>
      <c r="C496" s="17" t="s">
        <v>172</v>
      </c>
      <c r="D496" s="24">
        <v>25063</v>
      </c>
    </row>
    <row r="497" spans="1:4">
      <c r="A497">
        <v>2022</v>
      </c>
      <c r="B497" s="17" t="str">
        <f t="shared" si="0"/>
        <v>Wellington North Power Inc.</v>
      </c>
      <c r="C497" s="17" t="s">
        <v>173</v>
      </c>
      <c r="D497" s="24">
        <v>4053</v>
      </c>
    </row>
    <row r="498" spans="1:4">
      <c r="A498">
        <v>2022</v>
      </c>
      <c r="B498" s="17" t="str">
        <f t="shared" si="0"/>
        <v>Westario Power Inc.</v>
      </c>
      <c r="C498" s="17" t="s">
        <v>174</v>
      </c>
      <c r="D498" s="24">
        <v>24429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2A4F305CE8C7488770858E7C9889BB" ma:contentTypeVersion="20" ma:contentTypeDescription="Create a new document." ma:contentTypeScope="" ma:versionID="eef4884e8be6179505eb8de184f9116b">
  <xsd:schema xmlns:xsd="http://www.w3.org/2001/XMLSchema" xmlns:xs="http://www.w3.org/2001/XMLSchema" xmlns:p="http://schemas.microsoft.com/office/2006/metadata/properties" xmlns:ns1="http://schemas.microsoft.com/sharepoint/v3" xmlns:ns2="726a152a-1580-4202-95b9-1b80ac071aed" xmlns:ns3="c5149f41-0358-422c-87df-611588036beb" targetNamespace="http://schemas.microsoft.com/office/2006/metadata/properties" ma:root="true" ma:fieldsID="8410ee6898363633e805feb8b4aec724" ns1:_="" ns2:_="" ns3:_="">
    <xsd:import namespace="http://schemas.microsoft.com/sharepoint/v3"/>
    <xsd:import namespace="726a152a-1580-4202-95b9-1b80ac071aed"/>
    <xsd:import namespace="c5149f41-0358-422c-87df-611588036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a152a-1580-4202-95b9-1b80ac071a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49f41-0358-422c-87df-611588036be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282aa1f-5ac6-4532-b94e-782935b470fe}" ma:internalName="TaxCatchAll" ma:showField="CatchAllData" ma:web="c5149f41-0358-422c-87df-611588036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a152a-1580-4202-95b9-1b80ac071aed">
      <Terms xmlns="http://schemas.microsoft.com/office/infopath/2007/PartnerControls"/>
    </lcf76f155ced4ddcb4097134ff3c332f>
    <_ip_UnifiedCompliancePolicyUIAction xmlns="http://schemas.microsoft.com/sharepoint/v3" xsi:nil="true"/>
    <TaxCatchAll xmlns="c5149f41-0358-422c-87df-611588036beb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7DCC06-A954-45EC-BB6E-77D43EA2B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26a152a-1580-4202-95b9-1b80ac071aed"/>
    <ds:schemaRef ds:uri="c5149f41-0358-422c-87df-611588036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428AD-A178-4C5A-833B-1AA678F8192C}">
  <ds:schemaRefs>
    <ds:schemaRef ds:uri="http://schemas.microsoft.com/office/2006/metadata/properties"/>
    <ds:schemaRef ds:uri="http://schemas.microsoft.com/office/infopath/2007/PartnerControls"/>
    <ds:schemaRef ds:uri="726a152a-1580-4202-95b9-1b80ac071aed"/>
    <ds:schemaRef ds:uri="http://schemas.microsoft.com/sharepoint/v3"/>
    <ds:schemaRef ds:uri="c5149f41-0358-422c-87df-611588036b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Model Inputs</vt:lpstr>
      <vt:lpstr>Benchmarking Calculations</vt:lpstr>
      <vt:lpstr>Results</vt:lpstr>
      <vt:lpstr>2024 Historical</vt:lpstr>
      <vt:lpstr>2023 Historical</vt:lpstr>
      <vt:lpstr>Historical Customer 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Caddey, Deanna</cp:lastModifiedBy>
  <cp:revision/>
  <cp:lastPrinted>2026-08-24T23:50:21Z</cp:lastPrinted>
  <dcterms:created xsi:type="dcterms:W3CDTF">2016-07-20T15:58:10Z</dcterms:created>
  <dcterms:modified xsi:type="dcterms:W3CDTF">2026-08-27T11:18:49Z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0x010100EC2A4F305CE8C7488770858E7C9889BB</vt:lpwstr>
  </property>
  <property fmtid="{D5CDD505-2E9C-101B-9397-08002B2CF9AE}" pid="4" name="MediaServiceImageTags">
    <vt:lpwstr/>
  </property>
</Properties>
</file>