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0" documentId="8_{F4754602-F577-443F-AE5F-949D8FEB7088}" xr6:coauthVersionLast="47" xr6:coauthVersionMax="47" xr10:uidLastSave="{00000000-0000-0000-0000-000000000000}"/>
  <bookViews>
    <workbookView xWindow="348" yWindow="3612" windowWidth="20736" windowHeight="12672" xr2:uid="{4B8574E8-204A-436F-A767-876E61D366F7}"/>
  </bookViews>
  <sheets>
    <sheet name="DRVA CRRR" sheetId="3" r:id="rId1"/>
    <sheet name="CCRAVA CRRR" sheetId="6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5" i="6" l="1"/>
  <c r="C31" i="6"/>
  <c r="C7" i="6"/>
  <c r="C6" i="6"/>
  <c r="C8" i="6" s="1"/>
  <c r="C48" i="3"/>
  <c r="D41" i="3"/>
  <c r="E41" i="3"/>
  <c r="F41" i="3"/>
  <c r="G41" i="3"/>
  <c r="C41" i="3"/>
  <c r="C17" i="3"/>
  <c r="D17" i="3" s="1"/>
  <c r="E17" i="3" s="1"/>
  <c r="F17" i="3" s="1"/>
  <c r="G17" i="3" s="1"/>
  <c r="C13" i="3"/>
  <c r="G36" i="3"/>
  <c r="E36" i="3"/>
  <c r="D36" i="3"/>
  <c r="C36" i="3"/>
  <c r="C12" i="3"/>
  <c r="C14" i="3" s="1"/>
  <c r="F36" i="3"/>
  <c r="C36" i="6" l="1"/>
  <c r="C11" i="6"/>
  <c r="C12" i="6" s="1"/>
  <c r="C14" i="6" s="1"/>
  <c r="D13" i="3"/>
  <c r="D12" i="3"/>
  <c r="D14" i="3" s="1"/>
  <c r="D16" i="3"/>
  <c r="D18" i="3"/>
  <c r="C18" i="3"/>
  <c r="C20" i="3" s="1"/>
  <c r="C30" i="3" s="1"/>
  <c r="C35" i="6" l="1"/>
  <c r="C24" i="6"/>
  <c r="C34" i="6" s="1"/>
  <c r="C23" i="6"/>
  <c r="C33" i="6" s="1"/>
  <c r="C38" i="6" s="1"/>
  <c r="C41" i="6" s="1"/>
  <c r="D20" i="3"/>
  <c r="E13" i="3"/>
  <c r="E12" i="3"/>
  <c r="E14" i="3" s="1"/>
  <c r="E16" i="3"/>
  <c r="C40" i="3"/>
  <c r="C29" i="3"/>
  <c r="C39" i="3" s="1"/>
  <c r="C28" i="3"/>
  <c r="C38" i="3" s="1"/>
  <c r="D30" i="3" l="1"/>
  <c r="D40" i="3" s="1"/>
  <c r="D29" i="3"/>
  <c r="D39" i="3" s="1"/>
  <c r="D28" i="3"/>
  <c r="D38" i="3" s="1"/>
  <c r="F12" i="3"/>
  <c r="F13" i="3"/>
  <c r="F16" i="3"/>
  <c r="F18" i="3" s="1"/>
  <c r="E18" i="3"/>
  <c r="E20" i="3" s="1"/>
  <c r="C43" i="3"/>
  <c r="C46" i="3" s="1"/>
  <c r="D43" i="3" l="1"/>
  <c r="D46" i="3" s="1"/>
  <c r="G12" i="3"/>
  <c r="G13" i="3"/>
  <c r="F14" i="3"/>
  <c r="F20" i="3" s="1"/>
  <c r="G16" i="3"/>
  <c r="F28" i="3"/>
  <c r="F38" i="3" s="1"/>
  <c r="F29" i="3"/>
  <c r="F39" i="3" s="1"/>
  <c r="F30" i="3"/>
  <c r="F40" i="3" s="1"/>
  <c r="E28" i="3"/>
  <c r="E38" i="3" s="1"/>
  <c r="E29" i="3"/>
  <c r="E39" i="3" s="1"/>
  <c r="E30" i="3"/>
  <c r="E40" i="3" s="1"/>
  <c r="G14" i="3" l="1"/>
  <c r="G18" i="3"/>
  <c r="E43" i="3"/>
  <c r="E46" i="3" s="1"/>
  <c r="F43" i="3"/>
  <c r="F46" i="3" s="1"/>
  <c r="G20" i="3" l="1"/>
  <c r="G30" i="3"/>
  <c r="G40" i="3" s="1"/>
  <c r="G29" i="3"/>
  <c r="G39" i="3" s="1"/>
  <c r="G28" i="3"/>
  <c r="G38" i="3" s="1"/>
  <c r="G43" i="3" l="1"/>
  <c r="G46" i="3" s="1"/>
</calcChain>
</file>

<file path=xl/sharedStrings.xml><?xml version="1.0" encoding="utf-8"?>
<sst xmlns="http://schemas.openxmlformats.org/spreadsheetml/2006/main" count="68" uniqueCount="36">
  <si>
    <t>A1 Externally-Initiated Plant Relocation</t>
  </si>
  <si>
    <t>A2 Customer &amp; Generation Connections</t>
  </si>
  <si>
    <t>A3 System Expansion</t>
  </si>
  <si>
    <t>ISA For HONI GTA EAST Contribution</t>
  </si>
  <si>
    <t>Depreciation</t>
  </si>
  <si>
    <t>Opening PPE</t>
  </si>
  <si>
    <t>Closing PPE</t>
  </si>
  <si>
    <t>Average PPE</t>
  </si>
  <si>
    <t>Opening Acc. Depreciation</t>
  </si>
  <si>
    <t>Closing Acc. Depreciation</t>
  </si>
  <si>
    <t>Average Acc. Depreciation</t>
  </si>
  <si>
    <t>Average Net PP&amp;E</t>
  </si>
  <si>
    <t>1st Year Depreciation</t>
  </si>
  <si>
    <t>Deemed Capital Structure</t>
  </si>
  <si>
    <t>Long-Term Debt (%)</t>
  </si>
  <si>
    <t>Short-Term Debt (%)</t>
  </si>
  <si>
    <t>Equity (%)</t>
  </si>
  <si>
    <t>Long-Term Debt ($)</t>
  </si>
  <si>
    <t>Short-Term Debt ($)</t>
  </si>
  <si>
    <t>Equity ($)</t>
  </si>
  <si>
    <t>Rate of Return</t>
  </si>
  <si>
    <t>Weighted Average Cost of Capital</t>
  </si>
  <si>
    <t>Deemed Interest: Long-Term Debt</t>
  </si>
  <si>
    <t xml:space="preserve">Deemed Interest: Short-Term Debt </t>
  </si>
  <si>
    <t>Return on Equity</t>
  </si>
  <si>
    <t>Payment in Lieu of Income Taxes (PILs)</t>
  </si>
  <si>
    <t>DRVA Net ISA</t>
  </si>
  <si>
    <t xml:space="preserve">Net Depreciation </t>
  </si>
  <si>
    <t>Comments</t>
  </si>
  <si>
    <t>Set to Nil as Elexicon will apply tax loss carry forward balances</t>
  </si>
  <si>
    <t>To be updated as per decision</t>
  </si>
  <si>
    <t>To be updated as per 2027 OEB cost of capital parameters</t>
  </si>
  <si>
    <t>Cumulative DRVA Baseline</t>
  </si>
  <si>
    <t>DRVA CRRR per year</t>
  </si>
  <si>
    <t>Capital Related Revenue Requirement (CRRR)</t>
  </si>
  <si>
    <t>CCRAVA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</si>
</sst>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2" applyNumberFormat="1" applyFont="1"/>
    <xf numFmtId="164" fontId="0" fillId="0" borderId="0" xfId="0" applyNumberFormat="1"/>
    <xf numFmtId="9" fontId="0" fillId="0" borderId="0" xfId="3" applyFont="1"/>
    <xf numFmtId="10" fontId="0" fillId="0" borderId="0" xfId="3" applyNumberFormat="1" applyFont="1"/>
    <xf numFmtId="44" fontId="2" fillId="0" borderId="1" xfId="0" applyNumberFormat="1" applyFont="1" applyBorder="1"/>
    <xf numFmtId="44" fontId="2" fillId="0" borderId="0" xfId="0" applyNumberFormat="1" applyFont="1"/>
    <xf numFmtId="0" fontId="0" fillId="0" borderId="0" xfId="0" applyAlignment="1">
      <alignment wrapText="1"/>
    </xf>
    <xf numFmtId="165" fontId="1" fillId="0" borderId="0" xfId="1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8311-ABDD-438B-8BD3-8E5496468E05}">
  <dimension ref="B3:Q48"/>
  <sheetViews>
    <sheetView tabSelected="1" topLeftCell="A31" workbookViewId="0">
      <selection activeCell="H51" sqref="H51"/>
    </sheetView>
  </sheetViews>
  <sheetFormatPr defaultRowHeight="14.4" x14ac:dyDescent="0.3"/>
  <cols>
    <col min="1" max="1" width="14.5546875" customWidth="1"/>
    <col min="2" max="2" width="43.88671875" bestFit="1" customWidth="1"/>
    <col min="3" max="7" width="15.33203125" bestFit="1" customWidth="1"/>
    <col min="8" max="8" width="52.5546875" bestFit="1" customWidth="1"/>
  </cols>
  <sheetData>
    <row r="3" spans="2:8" x14ac:dyDescent="0.3">
      <c r="C3" s="2">
        <v>2027</v>
      </c>
      <c r="D3" s="2">
        <v>2028</v>
      </c>
      <c r="E3" s="2">
        <v>2029</v>
      </c>
      <c r="F3" s="2">
        <v>2030</v>
      </c>
      <c r="G3" s="2">
        <v>2031</v>
      </c>
      <c r="H3" s="2" t="s">
        <v>28</v>
      </c>
    </row>
    <row r="4" spans="2:8" x14ac:dyDescent="0.3">
      <c r="B4" t="s">
        <v>0</v>
      </c>
      <c r="C4" s="11">
        <v>4317564.26</v>
      </c>
      <c r="D4" s="11">
        <v>5527902.9199999999</v>
      </c>
      <c r="E4" s="11">
        <v>5868618.6999999993</v>
      </c>
      <c r="F4" s="11">
        <v>5984516.9500000011</v>
      </c>
      <c r="G4" s="11">
        <v>5992911.5099999998</v>
      </c>
      <c r="H4" s="2"/>
    </row>
    <row r="5" spans="2:8" x14ac:dyDescent="0.3">
      <c r="B5" t="s">
        <v>1</v>
      </c>
      <c r="C5" s="11">
        <v>6597021.9300000006</v>
      </c>
      <c r="D5" s="11">
        <v>7658490.4299999978</v>
      </c>
      <c r="E5" s="11">
        <v>8075518.7999999989</v>
      </c>
      <c r="F5" s="11">
        <v>8554072.6300000008</v>
      </c>
      <c r="G5" s="11">
        <v>8889727.1799999997</v>
      </c>
      <c r="H5" s="2"/>
    </row>
    <row r="6" spans="2:8" x14ac:dyDescent="0.3">
      <c r="B6" t="s">
        <v>2</v>
      </c>
      <c r="C6" s="11">
        <v>14314069.460000001</v>
      </c>
      <c r="D6" s="11">
        <v>13580690.640000001</v>
      </c>
      <c r="E6" s="11">
        <v>8158337.5799999982</v>
      </c>
      <c r="F6" s="11">
        <v>7906044.1199999973</v>
      </c>
      <c r="G6" s="11">
        <v>9105575.8899999969</v>
      </c>
      <c r="H6" s="2"/>
    </row>
    <row r="7" spans="2:8" x14ac:dyDescent="0.3">
      <c r="C7" s="2"/>
      <c r="D7" s="2"/>
      <c r="E7" s="2"/>
      <c r="F7" s="2"/>
      <c r="G7" s="2"/>
      <c r="H7" s="2"/>
    </row>
    <row r="8" spans="2:8" x14ac:dyDescent="0.3">
      <c r="B8" s="3" t="s">
        <v>26</v>
      </c>
      <c r="C8" s="4">
        <v>25228655.650000002</v>
      </c>
      <c r="D8" s="4">
        <v>26767083.989999998</v>
      </c>
      <c r="E8" s="4">
        <v>22102475.079999998</v>
      </c>
      <c r="F8" s="4">
        <v>22444633.699999999</v>
      </c>
      <c r="G8" s="4">
        <v>23988214.579999998</v>
      </c>
    </row>
    <row r="10" spans="2:8" x14ac:dyDescent="0.3">
      <c r="B10" t="s">
        <v>27</v>
      </c>
      <c r="C10" s="5">
        <v>752760.37114666949</v>
      </c>
      <c r="D10" s="5">
        <v>1183247.3666996616</v>
      </c>
      <c r="E10" s="5">
        <v>1716581.54259992</v>
      </c>
      <c r="F10" s="5">
        <v>2255561.204672792</v>
      </c>
      <c r="G10" s="5">
        <v>2825482.0179699645</v>
      </c>
    </row>
    <row r="12" spans="2:8" x14ac:dyDescent="0.3">
      <c r="B12" t="s">
        <v>5</v>
      </c>
      <c r="C12">
        <f>0</f>
        <v>0</v>
      </c>
      <c r="D12" s="5">
        <f>C13</f>
        <v>25228655.650000002</v>
      </c>
      <c r="E12" s="5">
        <f t="shared" ref="E12:G12" si="0">D13</f>
        <v>51995739.640000001</v>
      </c>
      <c r="F12" s="5">
        <f t="shared" si="0"/>
        <v>74098214.719999999</v>
      </c>
      <c r="G12" s="5">
        <f t="shared" si="0"/>
        <v>96542848.420000002</v>
      </c>
    </row>
    <row r="13" spans="2:8" x14ac:dyDescent="0.3">
      <c r="B13" t="s">
        <v>6</v>
      </c>
      <c r="C13" s="5">
        <f>C8</f>
        <v>25228655.650000002</v>
      </c>
      <c r="D13" s="5">
        <f>C13+D8</f>
        <v>51995739.640000001</v>
      </c>
      <c r="E13" s="5">
        <f t="shared" ref="E13:G13" si="1">D13+E8</f>
        <v>74098214.719999999</v>
      </c>
      <c r="F13" s="5">
        <f t="shared" si="1"/>
        <v>96542848.420000002</v>
      </c>
      <c r="G13" s="5">
        <f t="shared" si="1"/>
        <v>120531063</v>
      </c>
    </row>
    <row r="14" spans="2:8" x14ac:dyDescent="0.3">
      <c r="B14" t="s">
        <v>7</v>
      </c>
      <c r="C14" s="5">
        <f>(C12+C13)/2</f>
        <v>12614327.825000001</v>
      </c>
      <c r="D14" s="5">
        <f>(D12+D13)/2</f>
        <v>38612197.645000003</v>
      </c>
      <c r="E14" s="5">
        <f>(E12+E13)/2</f>
        <v>63046977.18</v>
      </c>
      <c r="F14" s="5">
        <f>(F12+F13)/2</f>
        <v>85320531.569999993</v>
      </c>
      <c r="G14" s="5">
        <f>(G12+G13)/2</f>
        <v>108536955.71000001</v>
      </c>
    </row>
    <row r="16" spans="2:8" x14ac:dyDescent="0.3">
      <c r="B16" t="s">
        <v>8</v>
      </c>
      <c r="C16" s="5">
        <v>0</v>
      </c>
      <c r="D16" s="5">
        <f>C17</f>
        <v>752760.37114666949</v>
      </c>
      <c r="E16" s="5">
        <f t="shared" ref="E16:G16" si="2">D17</f>
        <v>1936007.7378463312</v>
      </c>
      <c r="F16" s="5">
        <f t="shared" si="2"/>
        <v>3652589.2804462509</v>
      </c>
      <c r="G16" s="5">
        <f t="shared" si="2"/>
        <v>5908150.4851190429</v>
      </c>
    </row>
    <row r="17" spans="2:17" x14ac:dyDescent="0.3">
      <c r="B17" t="s">
        <v>9</v>
      </c>
      <c r="C17" s="5">
        <f>C10</f>
        <v>752760.37114666949</v>
      </c>
      <c r="D17" s="5">
        <f>C17+D10</f>
        <v>1936007.7378463312</v>
      </c>
      <c r="E17" s="5">
        <f>D17+E10</f>
        <v>3652589.2804462509</v>
      </c>
      <c r="F17" s="5">
        <f>E17+F10</f>
        <v>5908150.4851190429</v>
      </c>
      <c r="G17" s="5">
        <f>F17+G10</f>
        <v>8733632.503089007</v>
      </c>
    </row>
    <row r="18" spans="2:17" x14ac:dyDescent="0.3">
      <c r="B18" t="s">
        <v>10</v>
      </c>
      <c r="C18" s="5">
        <f>AVERAGE(C16,C17)</f>
        <v>376380.18557333475</v>
      </c>
      <c r="D18" s="5">
        <f>AVERAGE(D16,D17)</f>
        <v>1344384.0544965004</v>
      </c>
      <c r="E18" s="5">
        <f>AVERAGE(E16,E17)</f>
        <v>2794298.5091462908</v>
      </c>
      <c r="F18" s="5">
        <f>AVERAGE(F16,F17)</f>
        <v>4780369.8827826474</v>
      </c>
      <c r="G18" s="5">
        <f>AVERAGE(G16,G17)</f>
        <v>7320891.494104025</v>
      </c>
    </row>
    <row r="20" spans="2:17" x14ac:dyDescent="0.3">
      <c r="B20" s="3" t="s">
        <v>11</v>
      </c>
      <c r="C20" s="5">
        <f>C14-C18</f>
        <v>12237947.639426667</v>
      </c>
      <c r="D20" s="5">
        <f>D14-D18</f>
        <v>37267813.590503506</v>
      </c>
      <c r="E20" s="5">
        <f>E14-E18</f>
        <v>60252678.670853712</v>
      </c>
      <c r="F20" s="5">
        <f>F14-F18</f>
        <v>80540161.68721734</v>
      </c>
      <c r="G20" s="5">
        <f>G14-G18</f>
        <v>101216064.21589598</v>
      </c>
    </row>
    <row r="23" spans="2:17" x14ac:dyDescent="0.3">
      <c r="B23" s="3" t="s">
        <v>13</v>
      </c>
    </row>
    <row r="24" spans="2:17" x14ac:dyDescent="0.3">
      <c r="B24" t="s">
        <v>14</v>
      </c>
      <c r="C24" s="6">
        <v>0.56000000000000005</v>
      </c>
      <c r="D24" s="6">
        <v>0.56000000000000005</v>
      </c>
      <c r="E24" s="6">
        <v>0.56000000000000005</v>
      </c>
      <c r="F24" s="6">
        <v>0.56000000000000005</v>
      </c>
      <c r="G24" s="6">
        <v>0.56000000000000005</v>
      </c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7" x14ac:dyDescent="0.3">
      <c r="B25" t="s">
        <v>15</v>
      </c>
      <c r="C25" s="6">
        <v>0.04</v>
      </c>
      <c r="D25" s="6">
        <v>0.04</v>
      </c>
      <c r="E25" s="6">
        <v>0.04</v>
      </c>
      <c r="F25" s="6">
        <v>0.04</v>
      </c>
      <c r="G25" s="6">
        <v>0.04</v>
      </c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x14ac:dyDescent="0.3">
      <c r="B26" t="s">
        <v>16</v>
      </c>
      <c r="C26" s="6">
        <v>0.4</v>
      </c>
      <c r="D26" s="6">
        <v>0.4</v>
      </c>
      <c r="E26" s="6">
        <v>0.4</v>
      </c>
      <c r="F26" s="6">
        <v>0.4</v>
      </c>
      <c r="G26" s="6">
        <v>0.4</v>
      </c>
      <c r="H26" s="6"/>
      <c r="I26" s="6"/>
      <c r="J26" s="6"/>
      <c r="K26" s="6"/>
      <c r="L26" s="6"/>
      <c r="M26" s="6"/>
      <c r="N26" s="6"/>
      <c r="O26" s="6"/>
      <c r="P26" s="6"/>
      <c r="Q26" s="6"/>
    </row>
    <row r="28" spans="2:17" x14ac:dyDescent="0.3">
      <c r="B28" t="s">
        <v>17</v>
      </c>
      <c r="C28" s="5">
        <f>C20*C24</f>
        <v>6853250.6780789346</v>
      </c>
      <c r="D28" s="5">
        <f>D20*D24</f>
        <v>20869975.610681966</v>
      </c>
      <c r="E28" s="5">
        <f>E20*E24</f>
        <v>33741500.055678084</v>
      </c>
      <c r="F28" s="5">
        <f>F20*F24</f>
        <v>45102490.544841714</v>
      </c>
      <c r="G28" s="5">
        <f>G20*G24</f>
        <v>56680995.960901752</v>
      </c>
    </row>
    <row r="29" spans="2:17" x14ac:dyDescent="0.3">
      <c r="B29" t="s">
        <v>18</v>
      </c>
      <c r="C29" s="5">
        <f>C25*C20</f>
        <v>489517.9055770667</v>
      </c>
      <c r="D29" s="5">
        <f>D25*D20</f>
        <v>1490712.5436201403</v>
      </c>
      <c r="E29" s="5">
        <f>E25*E20</f>
        <v>2410107.1468341486</v>
      </c>
      <c r="F29" s="5">
        <f>F25*F20</f>
        <v>3221606.4674886935</v>
      </c>
      <c r="G29" s="5">
        <f>G25*G20</f>
        <v>4048642.5686358395</v>
      </c>
    </row>
    <row r="30" spans="2:17" x14ac:dyDescent="0.3">
      <c r="B30" t="s">
        <v>19</v>
      </c>
      <c r="C30" s="5">
        <f>C20*C26</f>
        <v>4895179.0557706673</v>
      </c>
      <c r="D30" s="5">
        <f>D20*D26</f>
        <v>14907125.436201403</v>
      </c>
      <c r="E30" s="5">
        <f>E20*E26</f>
        <v>24101071.468341485</v>
      </c>
      <c r="F30" s="5">
        <f>F20*F26</f>
        <v>32216064.674886938</v>
      </c>
      <c r="G30" s="5">
        <f>G20*G26</f>
        <v>40486425.686358392</v>
      </c>
    </row>
    <row r="32" spans="2:17" x14ac:dyDescent="0.3">
      <c r="B32" s="3" t="s">
        <v>20</v>
      </c>
    </row>
    <row r="33" spans="2:8" x14ac:dyDescent="0.3">
      <c r="B33" t="s">
        <v>14</v>
      </c>
      <c r="C33" s="7">
        <v>4.9570000000000003E-2</v>
      </c>
      <c r="D33" s="7">
        <v>4.9570000000000003E-2</v>
      </c>
      <c r="E33" s="7">
        <v>4.9570000000000003E-2</v>
      </c>
      <c r="F33" s="7">
        <v>4.9570000000000003E-2</v>
      </c>
      <c r="G33" s="7">
        <v>4.9570000000000003E-2</v>
      </c>
      <c r="H33" t="s">
        <v>30</v>
      </c>
    </row>
    <row r="34" spans="2:8" x14ac:dyDescent="0.3">
      <c r="B34" t="s">
        <v>15</v>
      </c>
      <c r="C34" s="7">
        <v>2.7199999999999998E-2</v>
      </c>
      <c r="D34" s="7">
        <v>2.7199999999999998E-2</v>
      </c>
      <c r="E34" s="7">
        <v>2.7199999999999998E-2</v>
      </c>
      <c r="F34" s="7">
        <v>2.7199999999999998E-2</v>
      </c>
      <c r="G34" s="7">
        <v>2.7199999999999998E-2</v>
      </c>
    </row>
    <row r="35" spans="2:8" x14ac:dyDescent="0.3">
      <c r="B35" t="s">
        <v>16</v>
      </c>
      <c r="C35" s="7">
        <v>9.11E-2</v>
      </c>
      <c r="D35" s="7">
        <v>9.11E-2</v>
      </c>
      <c r="E35" s="7">
        <v>9.11E-2</v>
      </c>
      <c r="F35" s="7">
        <v>9.11E-2</v>
      </c>
      <c r="G35" s="7">
        <v>9.11E-2</v>
      </c>
      <c r="H35" t="s">
        <v>31</v>
      </c>
    </row>
    <row r="36" spans="2:8" x14ac:dyDescent="0.3">
      <c r="B36" t="s">
        <v>21</v>
      </c>
      <c r="C36" s="7">
        <f>(C24*C33)+(C25*C34)+(C26*C35)</f>
        <v>6.5287200000000004E-2</v>
      </c>
      <c r="D36" s="7">
        <f>(D24*D33)+(D25*D34)+(D26*D35)</f>
        <v>6.5287200000000004E-2</v>
      </c>
      <c r="E36" s="7">
        <f>(E24*E33)+(E25*E34)+(E26*E35)</f>
        <v>6.5287200000000004E-2</v>
      </c>
      <c r="F36" s="7">
        <f>(F24*F33)+(F25*F34)+(F26*F35)</f>
        <v>6.5287200000000004E-2</v>
      </c>
      <c r="G36" s="7">
        <f>(G24*G33)+(G25*G34)+(G26*G35)</f>
        <v>6.5287200000000004E-2</v>
      </c>
    </row>
    <row r="38" spans="2:8" x14ac:dyDescent="0.3">
      <c r="B38" t="s">
        <v>22</v>
      </c>
      <c r="C38" s="1">
        <f t="shared" ref="C38:G40" si="3">C28*C33</f>
        <v>339715.6361123728</v>
      </c>
      <c r="D38" s="1">
        <f t="shared" si="3"/>
        <v>1034524.6910215052</v>
      </c>
      <c r="E38" s="1">
        <f t="shared" si="3"/>
        <v>1672566.1577599628</v>
      </c>
      <c r="F38" s="1">
        <f t="shared" si="3"/>
        <v>2235730.4563078037</v>
      </c>
      <c r="G38" s="1">
        <f t="shared" si="3"/>
        <v>2809676.9697818998</v>
      </c>
    </row>
    <row r="39" spans="2:8" x14ac:dyDescent="0.3">
      <c r="B39" t="s">
        <v>23</v>
      </c>
      <c r="C39" s="1">
        <f t="shared" si="3"/>
        <v>13314.887031696213</v>
      </c>
      <c r="D39" s="1">
        <f t="shared" si="3"/>
        <v>40547.381186467814</v>
      </c>
      <c r="E39" s="1">
        <f t="shared" si="3"/>
        <v>65554.91439388883</v>
      </c>
      <c r="F39" s="1">
        <f t="shared" si="3"/>
        <v>87627.695915692457</v>
      </c>
      <c r="G39" s="1">
        <f t="shared" si="3"/>
        <v>110123.07786689483</v>
      </c>
    </row>
    <row r="40" spans="2:8" x14ac:dyDescent="0.3">
      <c r="B40" t="s">
        <v>24</v>
      </c>
      <c r="C40" s="1">
        <f t="shared" si="3"/>
        <v>445950.8119807078</v>
      </c>
      <c r="D40" s="1">
        <f t="shared" si="3"/>
        <v>1358039.1272379479</v>
      </c>
      <c r="E40" s="1">
        <f t="shared" si="3"/>
        <v>2195607.6107659093</v>
      </c>
      <c r="F40" s="1">
        <f t="shared" si="3"/>
        <v>2934883.4918821999</v>
      </c>
      <c r="G40" s="1">
        <f t="shared" si="3"/>
        <v>3688313.3800272495</v>
      </c>
    </row>
    <row r="41" spans="2:8" x14ac:dyDescent="0.3">
      <c r="B41" t="s">
        <v>4</v>
      </c>
      <c r="C41" s="1">
        <f>C10</f>
        <v>752760.37114666949</v>
      </c>
      <c r="D41" s="1">
        <f t="shared" ref="D41:G41" si="4">D10</f>
        <v>1183247.3666996616</v>
      </c>
      <c r="E41" s="1">
        <f t="shared" si="4"/>
        <v>1716581.54259992</v>
      </c>
      <c r="F41" s="1">
        <f t="shared" si="4"/>
        <v>2255561.204672792</v>
      </c>
      <c r="G41" s="1">
        <f t="shared" si="4"/>
        <v>2825482.0179699645</v>
      </c>
    </row>
    <row r="42" spans="2:8" x14ac:dyDescent="0.3">
      <c r="B42" t="s">
        <v>25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0" t="s">
        <v>29</v>
      </c>
    </row>
    <row r="43" spans="2:8" ht="15" thickBot="1" x14ac:dyDescent="0.35">
      <c r="B43" s="3" t="s">
        <v>34</v>
      </c>
      <c r="C43" s="8">
        <f>SUM(C38:C42)</f>
        <v>1551741.7062714463</v>
      </c>
      <c r="D43" s="8">
        <f>SUM(D38:D42)</f>
        <v>3616358.5661455826</v>
      </c>
      <c r="E43" s="8">
        <f>SUM(E38:E42)</f>
        <v>5650310.2255196813</v>
      </c>
      <c r="F43" s="8">
        <f>SUM(F38:F42)</f>
        <v>7513802.8487784881</v>
      </c>
      <c r="G43" s="8">
        <f>SUM(G38:G42)</f>
        <v>9433595.4456460085</v>
      </c>
    </row>
    <row r="44" spans="2:8" ht="15" thickTop="1" x14ac:dyDescent="0.3"/>
    <row r="46" spans="2:8" x14ac:dyDescent="0.3">
      <c r="B46" s="3" t="s">
        <v>33</v>
      </c>
      <c r="C46" s="9">
        <f>C43</f>
        <v>1551741.7062714463</v>
      </c>
      <c r="D46" s="9">
        <f>D43</f>
        <v>3616358.5661455826</v>
      </c>
      <c r="E46" s="9">
        <f>E43</f>
        <v>5650310.2255196813</v>
      </c>
      <c r="F46" s="9">
        <f>F43</f>
        <v>7513802.8487784881</v>
      </c>
      <c r="G46" s="9">
        <f>G43</f>
        <v>9433595.4456460085</v>
      </c>
    </row>
    <row r="48" spans="2:8" x14ac:dyDescent="0.3">
      <c r="B48" s="3" t="s">
        <v>32</v>
      </c>
      <c r="C48" s="9">
        <f>SUM(C46:G46)</f>
        <v>27765808.792361207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B377-C707-416F-9F9D-721A209B1B47}">
  <dimension ref="B3:N41"/>
  <sheetViews>
    <sheetView topLeftCell="A19" workbookViewId="0">
      <selection activeCell="B29" sqref="B29"/>
    </sheetView>
  </sheetViews>
  <sheetFormatPr defaultRowHeight="14.4" x14ac:dyDescent="0.3"/>
  <cols>
    <col min="1" max="1" width="14.5546875" customWidth="1"/>
    <col min="2" max="2" width="43.88671875" bestFit="1" customWidth="1"/>
    <col min="3" max="3" width="15.33203125" bestFit="1" customWidth="1"/>
    <col min="4" max="4" width="52.5546875" bestFit="1" customWidth="1"/>
  </cols>
  <sheetData>
    <row r="3" spans="2:4" x14ac:dyDescent="0.3">
      <c r="C3" s="2">
        <v>2031</v>
      </c>
      <c r="D3" s="2" t="s">
        <v>28</v>
      </c>
    </row>
    <row r="4" spans="2:4" x14ac:dyDescent="0.3">
      <c r="B4" s="3" t="s">
        <v>3</v>
      </c>
      <c r="C4" s="4">
        <v>22113830</v>
      </c>
    </row>
    <row r="6" spans="2:4" x14ac:dyDescent="0.3">
      <c r="B6" t="s">
        <v>5</v>
      </c>
      <c r="C6" s="5">
        <f>0</f>
        <v>0</v>
      </c>
    </row>
    <row r="7" spans="2:4" x14ac:dyDescent="0.3">
      <c r="B7" t="s">
        <v>6</v>
      </c>
      <c r="C7" s="5">
        <f>C4</f>
        <v>22113830</v>
      </c>
    </row>
    <row r="8" spans="2:4" x14ac:dyDescent="0.3">
      <c r="B8" t="s">
        <v>7</v>
      </c>
      <c r="C8" s="5">
        <f>(C6+C7)/2</f>
        <v>11056915</v>
      </c>
    </row>
    <row r="10" spans="2:4" x14ac:dyDescent="0.3">
      <c r="B10" t="s">
        <v>8</v>
      </c>
      <c r="C10" s="5">
        <v>0</v>
      </c>
    </row>
    <row r="11" spans="2:4" x14ac:dyDescent="0.3">
      <c r="B11" t="s">
        <v>9</v>
      </c>
      <c r="C11" s="5">
        <f>C16</f>
        <v>442276.6</v>
      </c>
    </row>
    <row r="12" spans="2:4" x14ac:dyDescent="0.3">
      <c r="B12" t="s">
        <v>10</v>
      </c>
      <c r="C12" s="5">
        <f>AVERAGE(C10,C11)</f>
        <v>221138.3</v>
      </c>
    </row>
    <row r="14" spans="2:4" x14ac:dyDescent="0.3">
      <c r="B14" t="s">
        <v>11</v>
      </c>
      <c r="C14" s="5">
        <f>C8-C12</f>
        <v>10835776.699999999</v>
      </c>
    </row>
    <row r="16" spans="2:4" x14ac:dyDescent="0.3">
      <c r="B16" t="s">
        <v>12</v>
      </c>
      <c r="C16" s="1">
        <v>442276.6</v>
      </c>
    </row>
    <row r="18" spans="2:14" x14ac:dyDescent="0.3">
      <c r="B18" s="3" t="s">
        <v>13</v>
      </c>
    </row>
    <row r="19" spans="2:14" x14ac:dyDescent="0.3">
      <c r="B19" t="s">
        <v>14</v>
      </c>
      <c r="C19" s="6">
        <v>0.56000000000000005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4" x14ac:dyDescent="0.3">
      <c r="B20" t="s">
        <v>15</v>
      </c>
      <c r="C20" s="6">
        <v>0.04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2:14" x14ac:dyDescent="0.3">
      <c r="B21" t="s">
        <v>16</v>
      </c>
      <c r="C21" s="6">
        <v>0.4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3" spans="2:14" x14ac:dyDescent="0.3">
      <c r="B23" t="s">
        <v>17</v>
      </c>
      <c r="C23" s="5">
        <f>C14*C19</f>
        <v>6068034.9520000005</v>
      </c>
    </row>
    <row r="24" spans="2:14" x14ac:dyDescent="0.3">
      <c r="B24" t="s">
        <v>18</v>
      </c>
      <c r="C24" s="5">
        <f>C20*C14</f>
        <v>433431.06799999997</v>
      </c>
    </row>
    <row r="25" spans="2:14" x14ac:dyDescent="0.3">
      <c r="B25" t="s">
        <v>19</v>
      </c>
      <c r="C25" s="5">
        <f>C14*C21</f>
        <v>4334310.68</v>
      </c>
    </row>
    <row r="27" spans="2:14" x14ac:dyDescent="0.3">
      <c r="B27" s="3" t="s">
        <v>20</v>
      </c>
    </row>
    <row r="28" spans="2:14" x14ac:dyDescent="0.3">
      <c r="B28" t="s">
        <v>14</v>
      </c>
      <c r="C28" s="7">
        <v>4.9570000000000003E-2</v>
      </c>
      <c r="D28" t="s">
        <v>30</v>
      </c>
    </row>
    <row r="29" spans="2:14" x14ac:dyDescent="0.3">
      <c r="B29" t="s">
        <v>15</v>
      </c>
      <c r="C29" s="7">
        <v>2.7199999999999998E-2</v>
      </c>
    </row>
    <row r="30" spans="2:14" x14ac:dyDescent="0.3">
      <c r="B30" t="s">
        <v>16</v>
      </c>
      <c r="C30" s="7">
        <v>9.11E-2</v>
      </c>
      <c r="D30" t="s">
        <v>31</v>
      </c>
    </row>
    <row r="31" spans="2:14" x14ac:dyDescent="0.3">
      <c r="B31" t="s">
        <v>21</v>
      </c>
      <c r="C31" s="7">
        <f>(C19*C28)+(C20*C29)+(C21*C30)</f>
        <v>6.5287200000000004E-2</v>
      </c>
    </row>
    <row r="33" spans="2:4" x14ac:dyDescent="0.3">
      <c r="B33" t="s">
        <v>22</v>
      </c>
      <c r="C33" s="1">
        <f>C23*C28</f>
        <v>300792.49257064005</v>
      </c>
    </row>
    <row r="34" spans="2:4" x14ac:dyDescent="0.3">
      <c r="B34" t="s">
        <v>23</v>
      </c>
      <c r="C34" s="1">
        <f>C24*C29</f>
        <v>11789.325049599998</v>
      </c>
    </row>
    <row r="35" spans="2:4" x14ac:dyDescent="0.3">
      <c r="B35" t="s">
        <v>24</v>
      </c>
      <c r="C35" s="1">
        <f>C25*C30</f>
        <v>394855.70294799999</v>
      </c>
    </row>
    <row r="36" spans="2:4" x14ac:dyDescent="0.3">
      <c r="B36" t="s">
        <v>4</v>
      </c>
      <c r="C36" s="1">
        <f>C16</f>
        <v>442276.6</v>
      </c>
    </row>
    <row r="37" spans="2:4" x14ac:dyDescent="0.3">
      <c r="B37" t="s">
        <v>25</v>
      </c>
      <c r="C37" s="1">
        <v>0</v>
      </c>
      <c r="D37" s="10" t="s">
        <v>29</v>
      </c>
    </row>
    <row r="38" spans="2:4" ht="15" thickBot="1" x14ac:dyDescent="0.35">
      <c r="B38" s="3" t="s">
        <v>34</v>
      </c>
      <c r="C38" s="8">
        <f>SUM(C33:C37)</f>
        <v>1149714.1205682401</v>
      </c>
    </row>
    <row r="39" spans="2:4" ht="15" thickTop="1" x14ac:dyDescent="0.3"/>
    <row r="41" spans="2:4" x14ac:dyDescent="0.3">
      <c r="B41" s="3" t="s">
        <v>35</v>
      </c>
      <c r="C41" s="9">
        <f>C38</f>
        <v>1149714.1205682401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MovedtoToIntervenorFolder xmlns="1ebb5cdf-5803-4e55-8f90-2858ffc370dd">false</MovedtoToIntervenorFolder>
    <Status xmlns="1ebb5cdf-5803-4e55-8f90-2858ffc370dd" xsi:nil="true"/>
    <Witness xmlns="1ebb5cdf-5803-4e55-8f90-2858ffc3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6AB7D-4499-4198-A530-76F0D87B94F3}">
  <ds:schemaRefs>
    <ds:schemaRef ds:uri="http://schemas.microsoft.com/office/2006/metadata/properties"/>
    <ds:schemaRef ds:uri="http://schemas.microsoft.com/office/infopath/2007/PartnerControls"/>
    <ds:schemaRef ds:uri="1ebb5cdf-5803-4e55-8f90-2858ffc370dd"/>
  </ds:schemaRefs>
</ds:datastoreItem>
</file>

<file path=customXml/itemProps2.xml><?xml version="1.0" encoding="utf-8"?>
<ds:datastoreItem xmlns:ds="http://schemas.openxmlformats.org/officeDocument/2006/customXml" ds:itemID="{4514B06C-6490-4733-8F34-F8394BED98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9A275-31C1-41F9-9D49-04D27A441B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DRVA CRRR</vt:lpstr>
      <vt:lpstr>CCRAVA CRRR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Ivovic</dc:creator>
  <cp:lastModifiedBy>Erin Stevens</cp:lastModifiedBy>
  <dcterms:created xsi:type="dcterms:W3CDTF">2026-09-10T17:28:27Z</dcterms:created>
  <dcterms:modified xsi:type="dcterms:W3CDTF">2026-09-18T18:22:38Z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